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BFS-FS-P16\LibertyCenter\Users\lburke\dailywork\"/>
    </mc:Choice>
  </mc:AlternateContent>
  <xr:revisionPtr revIDLastSave="0" documentId="8_{3D13674E-0C17-492A-AF68-056AA15D3CE2}" xr6:coauthVersionLast="47" xr6:coauthVersionMax="47" xr10:uidLastSave="{00000000-0000-0000-0000-000000000000}"/>
  <bookViews>
    <workbookView xWindow="20370" yWindow="-120" windowWidth="24240" windowHeight="13140" activeTab="8" xr2:uid="{1B65559B-E3C4-43A3-A214-A5DFD4EC06F9}"/>
  </bookViews>
  <sheets>
    <sheet name="Oct 21" sheetId="1" r:id="rId1"/>
    <sheet name="Nov 21" sheetId="2" r:id="rId2"/>
    <sheet name="Dec 21" sheetId="3" r:id="rId3"/>
    <sheet name="Jan 22" sheetId="4" r:id="rId4"/>
    <sheet name="Feb 22" sheetId="5" r:id="rId5"/>
    <sheet name="Mar 22" sheetId="6" r:id="rId6"/>
    <sheet name="Apr 22" sheetId="11" r:id="rId7"/>
    <sheet name="May 22" sheetId="12" r:id="rId8"/>
    <sheet name="Jun 22" sheetId="7" r:id="rId9"/>
    <sheet name="Jul 22" sheetId="8" r:id="rId10"/>
    <sheet name="Aug 22" sheetId="9" r:id="rId11"/>
    <sheet name="Sep 22" sheetId="10" r:id="rId12"/>
  </sheets>
  <externalReferences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7" i="10" l="1"/>
  <c r="G47" i="10"/>
  <c r="F47" i="10" s="1"/>
  <c r="H47" i="10" s="1"/>
  <c r="E47" i="10"/>
  <c r="B47" i="10" s="1"/>
  <c r="C47" i="10"/>
  <c r="D47" i="10" s="1"/>
  <c r="I44" i="10"/>
  <c r="F44" i="10" s="1"/>
  <c r="G44" i="10"/>
  <c r="G45" i="10" s="1"/>
  <c r="E44" i="10"/>
  <c r="B44" i="10" s="1"/>
  <c r="C44" i="10"/>
  <c r="I43" i="10"/>
  <c r="G43" i="10"/>
  <c r="E43" i="10"/>
  <c r="B43" i="10" s="1"/>
  <c r="D43" i="10" s="1"/>
  <c r="C43" i="10"/>
  <c r="I42" i="10"/>
  <c r="F42" i="10" s="1"/>
  <c r="G42" i="10"/>
  <c r="H42" i="10" s="1"/>
  <c r="E42" i="10"/>
  <c r="C42" i="10"/>
  <c r="I41" i="10"/>
  <c r="F41" i="10" s="1"/>
  <c r="H41" i="10" s="1"/>
  <c r="G41" i="10"/>
  <c r="I40" i="10"/>
  <c r="G40" i="10"/>
  <c r="E40" i="10"/>
  <c r="B40" i="10" s="1"/>
  <c r="D40" i="10" s="1"/>
  <c r="C40" i="10"/>
  <c r="I39" i="10"/>
  <c r="F39" i="10" s="1"/>
  <c r="G39" i="10"/>
  <c r="E39" i="10"/>
  <c r="C39" i="10"/>
  <c r="I38" i="10"/>
  <c r="G38" i="10"/>
  <c r="F38" i="10" s="1"/>
  <c r="H38" i="10" s="1"/>
  <c r="E38" i="10"/>
  <c r="B38" i="10" s="1"/>
  <c r="C38" i="10"/>
  <c r="I36" i="10"/>
  <c r="F36" i="10" s="1"/>
  <c r="G36" i="10"/>
  <c r="H36" i="10" s="1"/>
  <c r="E36" i="10"/>
  <c r="C36" i="10"/>
  <c r="I35" i="10"/>
  <c r="F35" i="10" s="1"/>
  <c r="H35" i="10" s="1"/>
  <c r="G35" i="10"/>
  <c r="E35" i="10"/>
  <c r="B35" i="10" s="1"/>
  <c r="C35" i="10"/>
  <c r="D35" i="10" s="1"/>
  <c r="I34" i="10"/>
  <c r="G34" i="10"/>
  <c r="E34" i="10"/>
  <c r="B34" i="10" s="1"/>
  <c r="D34" i="10" s="1"/>
  <c r="C34" i="10"/>
  <c r="I33" i="10"/>
  <c r="F33" i="10" s="1"/>
  <c r="G33" i="10"/>
  <c r="H33" i="10" s="1"/>
  <c r="E33" i="10"/>
  <c r="C33" i="10"/>
  <c r="I32" i="10"/>
  <c r="F32" i="10" s="1"/>
  <c r="H32" i="10" s="1"/>
  <c r="G32" i="10"/>
  <c r="E32" i="10"/>
  <c r="B32" i="10" s="1"/>
  <c r="C32" i="10"/>
  <c r="D32" i="10" s="1"/>
  <c r="I31" i="10"/>
  <c r="I37" i="10" s="1"/>
  <c r="G31" i="10"/>
  <c r="E31" i="10"/>
  <c r="E37" i="10" s="1"/>
  <c r="C31" i="10"/>
  <c r="C37" i="10" s="1"/>
  <c r="I29" i="10"/>
  <c r="F29" i="10" s="1"/>
  <c r="G29" i="10"/>
  <c r="H29" i="10" s="1"/>
  <c r="E29" i="10"/>
  <c r="C29" i="10"/>
  <c r="H25" i="10"/>
  <c r="D25" i="10"/>
  <c r="B25" i="10"/>
  <c r="H24" i="10"/>
  <c r="H23" i="10"/>
  <c r="H22" i="10"/>
  <c r="B22" i="10"/>
  <c r="D22" i="10" s="1"/>
  <c r="H21" i="10"/>
  <c r="B21" i="10"/>
  <c r="D21" i="10" s="1"/>
  <c r="B20" i="10"/>
  <c r="D20" i="10" s="1"/>
  <c r="E19" i="10"/>
  <c r="E41" i="10" s="1"/>
  <c r="C19" i="10"/>
  <c r="C41" i="10" s="1"/>
  <c r="B19" i="10"/>
  <c r="D19" i="10" s="1"/>
  <c r="H18" i="10"/>
  <c r="B18" i="10"/>
  <c r="D18" i="10" s="1"/>
  <c r="H17" i="10"/>
  <c r="E17" i="10"/>
  <c r="C17" i="10"/>
  <c r="D17" i="10" s="1"/>
  <c r="B17" i="10"/>
  <c r="H16" i="10"/>
  <c r="D16" i="10"/>
  <c r="B16" i="10"/>
  <c r="H15" i="10"/>
  <c r="IV14" i="10"/>
  <c r="H14" i="10"/>
  <c r="B14" i="10"/>
  <c r="D14" i="10" s="1"/>
  <c r="H13" i="10"/>
  <c r="D13" i="10"/>
  <c r="B13" i="10"/>
  <c r="H12" i="10"/>
  <c r="B12" i="10"/>
  <c r="D12" i="10" s="1"/>
  <c r="IV11" i="10"/>
  <c r="H11" i="10"/>
  <c r="D11" i="10"/>
  <c r="B11" i="10"/>
  <c r="B15" i="10" s="1"/>
  <c r="D15" i="10" s="1"/>
  <c r="H10" i="10"/>
  <c r="B10" i="10"/>
  <c r="D10" i="10" s="1"/>
  <c r="H9" i="10"/>
  <c r="B9" i="10"/>
  <c r="D9" i="10" s="1"/>
  <c r="H7" i="10"/>
  <c r="B7" i="10"/>
  <c r="D7" i="10" s="1"/>
  <c r="F45" i="10" l="1"/>
  <c r="F46" i="10" s="1"/>
  <c r="H44" i="10"/>
  <c r="D39" i="10"/>
  <c r="H39" i="10"/>
  <c r="D41" i="10"/>
  <c r="B41" i="10"/>
  <c r="C45" i="10"/>
  <c r="H43" i="10"/>
  <c r="H31" i="10"/>
  <c r="H40" i="10"/>
  <c r="D44" i="10"/>
  <c r="B45" i="10"/>
  <c r="B46" i="10" s="1"/>
  <c r="D38" i="10"/>
  <c r="G46" i="10"/>
  <c r="C23" i="10"/>
  <c r="B29" i="10"/>
  <c r="D29" i="10" s="1"/>
  <c r="F31" i="10"/>
  <c r="F37" i="10" s="1"/>
  <c r="B33" i="10"/>
  <c r="D33" i="10" s="1"/>
  <c r="F34" i="10"/>
  <c r="H34" i="10" s="1"/>
  <c r="B36" i="10"/>
  <c r="D36" i="10" s="1"/>
  <c r="B39" i="10"/>
  <c r="F40" i="10"/>
  <c r="B42" i="10"/>
  <c r="D42" i="10" s="1"/>
  <c r="F43" i="10"/>
  <c r="G37" i="10"/>
  <c r="E23" i="10"/>
  <c r="E24" i="10" s="1"/>
  <c r="E45" i="10"/>
  <c r="E46" i="10" s="1"/>
  <c r="B23" i="10"/>
  <c r="B24" i="10" s="1"/>
  <c r="I45" i="10"/>
  <c r="I46" i="10" s="1"/>
  <c r="B31" i="10"/>
  <c r="C24" i="10" l="1"/>
  <c r="D24" i="10" s="1"/>
  <c r="D23" i="10"/>
  <c r="H46" i="10"/>
  <c r="H37" i="10"/>
  <c r="H45" i="10"/>
  <c r="C46" i="10"/>
  <c r="D46" i="10" s="1"/>
  <c r="D45" i="10"/>
  <c r="D31" i="10"/>
  <c r="B37" i="10"/>
  <c r="D37" i="10" s="1"/>
</calcChain>
</file>

<file path=xl/sharedStrings.xml><?xml version="1.0" encoding="utf-8"?>
<sst xmlns="http://schemas.openxmlformats.org/spreadsheetml/2006/main" count="77" uniqueCount="41">
  <si>
    <t>Comparison of Treasury Disbursed</t>
  </si>
  <si>
    <t>EFT Payment Volumes</t>
  </si>
  <si>
    <t xml:space="preserve"> </t>
  </si>
  <si>
    <t>Treasury Disbursed Operations</t>
  </si>
  <si>
    <t>September 2021 Payments (PIR)</t>
  </si>
  <si>
    <t>September 2022 Payments (PIR)</t>
  </si>
  <si>
    <t>September 2020 Payments</t>
  </si>
  <si>
    <t>Total Volume</t>
  </si>
  <si>
    <t>No. of EFT</t>
  </si>
  <si>
    <t>% EFT</t>
  </si>
  <si>
    <t>No. of Checks</t>
  </si>
  <si>
    <t>Salary Payments/Allotments</t>
  </si>
  <si>
    <t>Benefit Payments:</t>
  </si>
  <si>
    <t xml:space="preserve">     OPM</t>
  </si>
  <si>
    <t xml:space="preserve">     RRB</t>
  </si>
  <si>
    <t xml:space="preserve">     SSA</t>
  </si>
  <si>
    <t>DOL Black Lung</t>
  </si>
  <si>
    <t xml:space="preserve">     SSI****</t>
  </si>
  <si>
    <t xml:space="preserve">     VA****</t>
  </si>
  <si>
    <t xml:space="preserve">     Subtotal </t>
  </si>
  <si>
    <t>Vendor Payments</t>
  </si>
  <si>
    <t>Miscellaneous Payments</t>
  </si>
  <si>
    <t xml:space="preserve">Tax Refund Payments </t>
  </si>
  <si>
    <t>EIP Payments*</t>
  </si>
  <si>
    <t>Advance Child Tax Credit (CTC)</t>
  </si>
  <si>
    <t>ASAP Payments</t>
  </si>
  <si>
    <t>Total</t>
  </si>
  <si>
    <t>Total Non-EIP/CTC</t>
  </si>
  <si>
    <t>Total Non-Tax**</t>
  </si>
  <si>
    <t>DFAS***</t>
  </si>
  <si>
    <t>FY 2021 Cumulative Payments Through September (PIR)</t>
  </si>
  <si>
    <t>FY 2022 Cumulative Payments Through September (PIR)</t>
  </si>
  <si>
    <t>FY 2020 Cumulative Payments Through September</t>
  </si>
  <si>
    <t xml:space="preserve">     OPM </t>
  </si>
  <si>
    <t xml:space="preserve">     SSI</t>
  </si>
  <si>
    <t xml:space="preserve">     VA</t>
  </si>
  <si>
    <t>Vendor  Payments</t>
  </si>
  <si>
    <t>* Totals include EIP daily which could include reissued payments.</t>
  </si>
  <si>
    <t>** Does not include EIP/CTC Totals</t>
  </si>
  <si>
    <t>*** DFAS is still considered a NTDO; therefore, the payments are not included in the Totals.</t>
  </si>
  <si>
    <t xml:space="preserve">****SSI and VA payments for October 2022 were processed with a payment date of September 30, due to October 1, 2022 falling on a Saturday.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</si>
</sst>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mmmm\ yyyy"/>
    <numFmt numFmtId="165" formatCode="0.0%"/>
    <numFmt numFmtId="166" formatCode="_(* #,##0_);_(* \(#,##0\);_(* &quot;-&quot;??_);_(@_)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name val="Times New Roman"/>
      <family val="1"/>
    </font>
    <font>
      <sz val="12"/>
      <name val="TimesNewRomanPS"/>
      <family val="1"/>
    </font>
    <font>
      <b/>
      <sz val="32"/>
      <name val="Times New Roman"/>
      <family val="1"/>
    </font>
    <font>
      <sz val="12"/>
      <name val="Times New Roman"/>
      <family val="1"/>
    </font>
    <font>
      <b/>
      <sz val="18"/>
      <name val="Times New Roman"/>
      <family val="1"/>
    </font>
    <font>
      <b/>
      <i/>
      <sz val="20"/>
      <name val="Times New Roman"/>
      <family val="1"/>
    </font>
    <font>
      <sz val="12"/>
      <color indexed="9"/>
      <name val="TimesNewRomanPS"/>
      <family val="1"/>
    </font>
    <font>
      <sz val="12"/>
      <color indexed="9"/>
      <name val="Arial MT"/>
    </font>
    <font>
      <b/>
      <sz val="16"/>
      <name val="Times New Roman"/>
      <family val="1"/>
    </font>
    <font>
      <sz val="16"/>
      <name val="Times New Roman"/>
      <family val="1"/>
    </font>
    <font>
      <sz val="16"/>
      <color indexed="10"/>
      <name val="Times New Roman"/>
      <family val="1"/>
    </font>
    <font>
      <b/>
      <sz val="16"/>
      <color theme="1"/>
      <name val="Times New Roman"/>
      <family val="1"/>
    </font>
    <font>
      <sz val="16"/>
      <name val="TimesNewRomanPS"/>
      <family val="1"/>
    </font>
    <font>
      <b/>
      <sz val="12"/>
      <color rgb="FFFF0000"/>
      <name val="TimesNewRomanPS"/>
    </font>
    <font>
      <b/>
      <sz val="12"/>
      <name val="TimesNewRomanPS"/>
      <family val="1"/>
    </font>
    <font>
      <b/>
      <sz val="12"/>
      <name val="Times New Roman"/>
      <family val="1"/>
    </font>
    <font>
      <b/>
      <sz val="20"/>
      <name val="Times New Roman"/>
      <family val="1"/>
    </font>
    <font>
      <sz val="16"/>
      <name val="TimesNewRomanPS"/>
    </font>
    <font>
      <b/>
      <sz val="12"/>
      <name val="Arial MT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13"/>
        <bgColor indexed="64"/>
      </patternFill>
    </fill>
  </fills>
  <borders count="4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double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8"/>
      </left>
      <right style="double">
        <color indexed="8"/>
      </right>
      <top style="thick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ck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64"/>
      </right>
      <top/>
      <bottom/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thin">
        <color indexed="64"/>
      </right>
      <top style="thin">
        <color indexed="64"/>
      </top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8"/>
      </bottom>
      <diagonal/>
    </border>
    <border>
      <left style="double">
        <color indexed="8"/>
      </left>
      <right/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double">
        <color indexed="64"/>
      </right>
      <top style="thick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double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3">
    <xf numFmtId="0" fontId="0" fillId="0" borderId="0" xfId="0"/>
    <xf numFmtId="0" fontId="2" fillId="0" borderId="0" xfId="0" applyFont="1" applyAlignment="1">
      <alignment horizontal="center"/>
    </xf>
    <xf numFmtId="37" fontId="3" fillId="0" borderId="0" xfId="0" applyNumberFormat="1" applyFont="1" applyAlignment="1">
      <alignment horizontal="left"/>
    </xf>
    <xf numFmtId="37" fontId="3" fillId="0" borderId="0" xfId="0" applyNumberFormat="1" applyFont="1" applyAlignment="1">
      <alignment horizontal="centerContinuous"/>
    </xf>
    <xf numFmtId="0" fontId="0" fillId="0" borderId="0" xfId="0" applyAlignment="1">
      <alignment horizontal="centerContinuous"/>
    </xf>
    <xf numFmtId="164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Continuous"/>
    </xf>
    <xf numFmtId="0" fontId="5" fillId="0" borderId="0" xfId="0" applyFont="1"/>
    <xf numFmtId="0" fontId="5" fillId="0" borderId="0" xfId="0" applyFont="1" applyAlignment="1">
      <alignment horizontal="centerContinuous"/>
    </xf>
    <xf numFmtId="17" fontId="7" fillId="0" borderId="0" xfId="0" applyNumberFormat="1" applyFont="1" applyAlignment="1">
      <alignment horizontal="center" vertical="center"/>
    </xf>
    <xf numFmtId="37" fontId="8" fillId="0" borderId="0" xfId="0" applyNumberFormat="1" applyFont="1" applyAlignment="1">
      <alignment horizontal="left"/>
    </xf>
    <xf numFmtId="0" fontId="9" fillId="0" borderId="0" xfId="0" applyFont="1"/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wrapText="1"/>
    </xf>
    <xf numFmtId="37" fontId="11" fillId="2" borderId="10" xfId="0" applyNumberFormat="1" applyFont="1" applyFill="1" applyBorder="1"/>
    <xf numFmtId="37" fontId="11" fillId="2" borderId="11" xfId="0" applyNumberFormat="1" applyFont="1" applyFill="1" applyBorder="1"/>
    <xf numFmtId="165" fontId="11" fillId="2" borderId="11" xfId="0" applyNumberFormat="1" applyFont="1" applyFill="1" applyBorder="1"/>
    <xf numFmtId="37" fontId="11" fillId="2" borderId="12" xfId="0" applyNumberFormat="1" applyFont="1" applyFill="1" applyBorder="1"/>
    <xf numFmtId="37" fontId="11" fillId="0" borderId="0" xfId="0" applyNumberFormat="1" applyFont="1"/>
    <xf numFmtId="37" fontId="11" fillId="0" borderId="10" xfId="0" applyNumberFormat="1" applyFont="1" applyBorder="1"/>
    <xf numFmtId="37" fontId="11" fillId="0" borderId="11" xfId="0" applyNumberFormat="1" applyFont="1" applyBorder="1"/>
    <xf numFmtId="165" fontId="11" fillId="0" borderId="11" xfId="0" applyNumberFormat="1" applyFont="1" applyBorder="1"/>
    <xf numFmtId="37" fontId="11" fillId="0" borderId="12" xfId="0" applyNumberFormat="1" applyFont="1" applyBorder="1"/>
    <xf numFmtId="165" fontId="0" fillId="0" borderId="0" xfId="2" applyNumberFormat="1" applyFont="1"/>
    <xf numFmtId="0" fontId="10" fillId="0" borderId="13" xfId="0" applyFont="1" applyBorder="1"/>
    <xf numFmtId="37" fontId="11" fillId="2" borderId="14" xfId="0" applyNumberFormat="1" applyFont="1" applyFill="1" applyBorder="1"/>
    <xf numFmtId="37" fontId="12" fillId="2" borderId="15" xfId="0" applyNumberFormat="1" applyFont="1" applyFill="1" applyBorder="1"/>
    <xf numFmtId="165" fontId="11" fillId="2" borderId="15" xfId="0" applyNumberFormat="1" applyFont="1" applyFill="1" applyBorder="1"/>
    <xf numFmtId="37" fontId="12" fillId="2" borderId="16" xfId="0" applyNumberFormat="1" applyFont="1" applyFill="1" applyBorder="1"/>
    <xf numFmtId="37" fontId="12" fillId="0" borderId="0" xfId="0" applyNumberFormat="1" applyFont="1"/>
    <xf numFmtId="37" fontId="11" fillId="0" borderId="14" xfId="0" applyNumberFormat="1" applyFont="1" applyBorder="1"/>
    <xf numFmtId="37" fontId="12" fillId="0" borderId="15" xfId="0" applyNumberFormat="1" applyFont="1" applyBorder="1"/>
    <xf numFmtId="165" fontId="11" fillId="0" borderId="15" xfId="0" applyNumberFormat="1" applyFont="1" applyBorder="1"/>
    <xf numFmtId="37" fontId="12" fillId="0" borderId="16" xfId="0" applyNumberFormat="1" applyFont="1" applyBorder="1"/>
    <xf numFmtId="37" fontId="11" fillId="2" borderId="17" xfId="0" applyNumberFormat="1" applyFont="1" applyFill="1" applyBorder="1"/>
    <xf numFmtId="37" fontId="11" fillId="2" borderId="15" xfId="0" applyNumberFormat="1" applyFont="1" applyFill="1" applyBorder="1"/>
    <xf numFmtId="165" fontId="11" fillId="2" borderId="18" xfId="0" applyNumberFormat="1" applyFont="1" applyFill="1" applyBorder="1"/>
    <xf numFmtId="37" fontId="11" fillId="2" borderId="19" xfId="0" applyNumberFormat="1" applyFont="1" applyFill="1" applyBorder="1"/>
    <xf numFmtId="37" fontId="11" fillId="0" borderId="17" xfId="0" applyNumberFormat="1" applyFont="1" applyBorder="1"/>
    <xf numFmtId="37" fontId="11" fillId="0" borderId="15" xfId="0" applyNumberFormat="1" applyFont="1" applyBorder="1"/>
    <xf numFmtId="165" fontId="11" fillId="0" borderId="18" xfId="0" applyNumberFormat="1" applyFont="1" applyBorder="1"/>
    <xf numFmtId="37" fontId="11" fillId="0" borderId="19" xfId="0" applyNumberFormat="1" applyFont="1" applyBorder="1"/>
    <xf numFmtId="0" fontId="3" fillId="0" borderId="0" xfId="0" applyFont="1" applyAlignment="1">
      <alignment horizontal="left"/>
    </xf>
    <xf numFmtId="37" fontId="0" fillId="0" borderId="0" xfId="0" applyNumberFormat="1"/>
    <xf numFmtId="0" fontId="13" fillId="0" borderId="13" xfId="0" applyFont="1" applyBorder="1" applyAlignment="1">
      <alignment horizontal="left" indent="2"/>
    </xf>
    <xf numFmtId="37" fontId="14" fillId="0" borderId="0" xfId="0" applyNumberFormat="1" applyFont="1" applyAlignment="1">
      <alignment horizontal="left"/>
    </xf>
    <xf numFmtId="0" fontId="10" fillId="0" borderId="20" xfId="0" applyFont="1" applyBorder="1"/>
    <xf numFmtId="37" fontId="11" fillId="2" borderId="21" xfId="0" applyNumberFormat="1" applyFont="1" applyFill="1" applyBorder="1"/>
    <xf numFmtId="165" fontId="11" fillId="2" borderId="22" xfId="0" applyNumberFormat="1" applyFont="1" applyFill="1" applyBorder="1"/>
    <xf numFmtId="37" fontId="11" fillId="2" borderId="20" xfId="0" applyNumberFormat="1" applyFont="1" applyFill="1" applyBorder="1"/>
    <xf numFmtId="37" fontId="11" fillId="0" borderId="21" xfId="0" applyNumberFormat="1" applyFont="1" applyBorder="1"/>
    <xf numFmtId="165" fontId="11" fillId="0" borderId="22" xfId="0" applyNumberFormat="1" applyFont="1" applyBorder="1"/>
    <xf numFmtId="37" fontId="11" fillId="0" borderId="20" xfId="0" applyNumberFormat="1" applyFont="1" applyBorder="1"/>
    <xf numFmtId="37" fontId="11" fillId="2" borderId="23" xfId="0" applyNumberFormat="1" applyFont="1" applyFill="1" applyBorder="1"/>
    <xf numFmtId="37" fontId="11" fillId="0" borderId="23" xfId="0" applyNumberFormat="1" applyFont="1" applyBorder="1"/>
    <xf numFmtId="0" fontId="10" fillId="0" borderId="24" xfId="0" applyFont="1" applyBorder="1" applyAlignment="1">
      <alignment horizontal="left"/>
    </xf>
    <xf numFmtId="37" fontId="11" fillId="2" borderId="24" xfId="0" applyNumberFormat="1" applyFont="1" applyFill="1" applyBorder="1"/>
    <xf numFmtId="37" fontId="15" fillId="0" borderId="0" xfId="0" applyNumberFormat="1" applyFont="1" applyAlignment="1">
      <alignment horizontal="left"/>
    </xf>
    <xf numFmtId="0" fontId="10" fillId="3" borderId="20" xfId="0" applyFont="1" applyFill="1" applyBorder="1"/>
    <xf numFmtId="37" fontId="10" fillId="3" borderId="23" xfId="0" applyNumberFormat="1" applyFont="1" applyFill="1" applyBorder="1"/>
    <xf numFmtId="37" fontId="10" fillId="3" borderId="11" xfId="0" applyNumberFormat="1" applyFont="1" applyFill="1" applyBorder="1"/>
    <xf numFmtId="165" fontId="10" fillId="3" borderId="22" xfId="0" applyNumberFormat="1" applyFont="1" applyFill="1" applyBorder="1"/>
    <xf numFmtId="37" fontId="10" fillId="3" borderId="20" xfId="0" applyNumberFormat="1" applyFont="1" applyFill="1" applyBorder="1"/>
    <xf numFmtId="37" fontId="10" fillId="3" borderId="12" xfId="0" applyNumberFormat="1" applyFont="1" applyFill="1" applyBorder="1"/>
    <xf numFmtId="0" fontId="6" fillId="0" borderId="24" xfId="0" applyFont="1" applyBorder="1"/>
    <xf numFmtId="37" fontId="10" fillId="2" borderId="23" xfId="0" applyNumberFormat="1" applyFont="1" applyFill="1" applyBorder="1"/>
    <xf numFmtId="37" fontId="10" fillId="2" borderId="25" xfId="0" applyNumberFormat="1" applyFont="1" applyFill="1" applyBorder="1"/>
    <xf numFmtId="165" fontId="10" fillId="2" borderId="22" xfId="0" applyNumberFormat="1" applyFont="1" applyFill="1" applyBorder="1"/>
    <xf numFmtId="37" fontId="10" fillId="2" borderId="26" xfId="0" applyNumberFormat="1" applyFont="1" applyFill="1" applyBorder="1"/>
    <xf numFmtId="37" fontId="10" fillId="0" borderId="0" xfId="0" applyNumberFormat="1" applyFont="1"/>
    <xf numFmtId="37" fontId="10" fillId="0" borderId="23" xfId="0" applyNumberFormat="1" applyFont="1" applyBorder="1"/>
    <xf numFmtId="37" fontId="10" fillId="0" borderId="25" xfId="0" applyNumberFormat="1" applyFont="1" applyBorder="1"/>
    <xf numFmtId="165" fontId="10" fillId="0" borderId="22" xfId="0" applyNumberFormat="1" applyFont="1" applyBorder="1"/>
    <xf numFmtId="0" fontId="6" fillId="4" borderId="24" xfId="0" applyFont="1" applyFill="1" applyBorder="1"/>
    <xf numFmtId="37" fontId="10" fillId="4" borderId="23" xfId="0" applyNumberFormat="1" applyFont="1" applyFill="1" applyBorder="1"/>
    <xf numFmtId="37" fontId="10" fillId="4" borderId="3" xfId="0" applyNumberFormat="1" applyFont="1" applyFill="1" applyBorder="1"/>
    <xf numFmtId="165" fontId="10" fillId="4" borderId="22" xfId="0" applyNumberFormat="1" applyFont="1" applyFill="1" applyBorder="1"/>
    <xf numFmtId="37" fontId="10" fillId="4" borderId="26" xfId="0" applyNumberFormat="1" applyFont="1" applyFill="1" applyBorder="1"/>
    <xf numFmtId="37" fontId="16" fillId="0" borderId="0" xfId="0" applyNumberFormat="1" applyFont="1"/>
    <xf numFmtId="0" fontId="3" fillId="0" borderId="0" xfId="0" applyFont="1"/>
    <xf numFmtId="0" fontId="6" fillId="0" borderId="24" xfId="0" applyFont="1" applyBorder="1" applyProtection="1">
      <protection locked="0"/>
    </xf>
    <xf numFmtId="37" fontId="10" fillId="2" borderId="27" xfId="0" applyNumberFormat="1" applyFont="1" applyFill="1" applyBorder="1"/>
    <xf numFmtId="37" fontId="10" fillId="0" borderId="27" xfId="0" applyNumberFormat="1" applyFont="1" applyBorder="1"/>
    <xf numFmtId="37" fontId="10" fillId="0" borderId="28" xfId="0" applyNumberFormat="1" applyFont="1" applyBorder="1"/>
    <xf numFmtId="0" fontId="6" fillId="5" borderId="24" xfId="0" applyFont="1" applyFill="1" applyBorder="1"/>
    <xf numFmtId="37" fontId="10" fillId="5" borderId="23" xfId="0" applyNumberFormat="1" applyFont="1" applyFill="1" applyBorder="1"/>
    <xf numFmtId="37" fontId="10" fillId="5" borderId="27" xfId="0" applyNumberFormat="1" applyFont="1" applyFill="1" applyBorder="1"/>
    <xf numFmtId="165" fontId="10" fillId="5" borderId="22" xfId="0" applyNumberFormat="1" applyFont="1" applyFill="1" applyBorder="1"/>
    <xf numFmtId="37" fontId="10" fillId="5" borderId="28" xfId="0" applyNumberFormat="1" applyFont="1" applyFill="1" applyBorder="1"/>
    <xf numFmtId="37" fontId="17" fillId="0" borderId="0" xfId="0" applyNumberFormat="1" applyFont="1"/>
    <xf numFmtId="37" fontId="16" fillId="0" borderId="0" xfId="0" applyNumberFormat="1" applyFont="1" applyAlignment="1">
      <alignment horizontal="left"/>
    </xf>
    <xf numFmtId="0" fontId="17" fillId="0" borderId="0" xfId="0" applyFont="1"/>
    <xf numFmtId="17" fontId="18" fillId="0" borderId="0" xfId="0" applyNumberFormat="1" applyFont="1" applyAlignment="1">
      <alignment horizontal="center" vertical="center" wrapText="1"/>
    </xf>
    <xf numFmtId="17" fontId="10" fillId="2" borderId="29" xfId="0" applyNumberFormat="1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17" fontId="10" fillId="0" borderId="29" xfId="0" applyNumberFormat="1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37" fontId="11" fillId="2" borderId="32" xfId="0" applyNumberFormat="1" applyFont="1" applyFill="1" applyBorder="1"/>
    <xf numFmtId="37" fontId="11" fillId="2" borderId="33" xfId="0" applyNumberFormat="1" applyFont="1" applyFill="1" applyBorder="1"/>
    <xf numFmtId="165" fontId="11" fillId="2" borderId="34" xfId="0" applyNumberFormat="1" applyFont="1" applyFill="1" applyBorder="1"/>
    <xf numFmtId="37" fontId="11" fillId="2" borderId="35" xfId="0" applyNumberFormat="1" applyFont="1" applyFill="1" applyBorder="1"/>
    <xf numFmtId="37" fontId="11" fillId="0" borderId="36" xfId="0" applyNumberFormat="1" applyFont="1" applyBorder="1"/>
    <xf numFmtId="37" fontId="11" fillId="0" borderId="9" xfId="0" applyNumberFormat="1" applyFont="1" applyBorder="1"/>
    <xf numFmtId="37" fontId="11" fillId="2" borderId="37" xfId="0" applyNumberFormat="1" applyFont="1" applyFill="1" applyBorder="1"/>
    <xf numFmtId="37" fontId="12" fillId="2" borderId="18" xfId="0" applyNumberFormat="1" applyFont="1" applyFill="1" applyBorder="1"/>
    <xf numFmtId="165" fontId="11" fillId="2" borderId="0" xfId="0" applyNumberFormat="1" applyFont="1" applyFill="1"/>
    <xf numFmtId="37" fontId="12" fillId="2" borderId="19" xfId="0" applyNumberFormat="1" applyFont="1" applyFill="1" applyBorder="1"/>
    <xf numFmtId="37" fontId="11" fillId="2" borderId="18" xfId="0" applyNumberFormat="1" applyFont="1" applyFill="1" applyBorder="1"/>
    <xf numFmtId="165" fontId="11" fillId="2" borderId="38" xfId="0" applyNumberFormat="1" applyFont="1" applyFill="1" applyBorder="1"/>
    <xf numFmtId="37" fontId="11" fillId="0" borderId="18" xfId="0" applyNumberFormat="1" applyFont="1" applyBorder="1"/>
    <xf numFmtId="37" fontId="11" fillId="0" borderId="13" xfId="0" applyNumberFormat="1" applyFont="1" applyBorder="1"/>
    <xf numFmtId="37" fontId="11" fillId="2" borderId="39" xfId="0" applyNumberFormat="1" applyFont="1" applyFill="1" applyBorder="1"/>
    <xf numFmtId="37" fontId="11" fillId="2" borderId="40" xfId="0" applyNumberFormat="1" applyFont="1" applyFill="1" applyBorder="1"/>
    <xf numFmtId="37" fontId="11" fillId="2" borderId="41" xfId="0" applyNumberFormat="1" applyFont="1" applyFill="1" applyBorder="1"/>
    <xf numFmtId="37" fontId="11" fillId="2" borderId="42" xfId="0" applyNumberFormat="1" applyFont="1" applyFill="1" applyBorder="1"/>
    <xf numFmtId="165" fontId="11" fillId="2" borderId="43" xfId="0" applyNumberFormat="1" applyFont="1" applyFill="1" applyBorder="1"/>
    <xf numFmtId="37" fontId="11" fillId="2" borderId="44" xfId="0" applyNumberFormat="1" applyFont="1" applyFill="1" applyBorder="1"/>
    <xf numFmtId="37" fontId="11" fillId="0" borderId="42" xfId="0" applyNumberFormat="1" applyFont="1" applyBorder="1"/>
    <xf numFmtId="165" fontId="11" fillId="0" borderId="42" xfId="0" applyNumberFormat="1" applyFont="1" applyBorder="1"/>
    <xf numFmtId="37" fontId="11" fillId="0" borderId="24" xfId="0" applyNumberFormat="1" applyFont="1" applyBorder="1"/>
    <xf numFmtId="37" fontId="10" fillId="3" borderId="42" xfId="0" applyNumberFormat="1" applyFont="1" applyFill="1" applyBorder="1"/>
    <xf numFmtId="37" fontId="10" fillId="3" borderId="24" xfId="0" applyNumberFormat="1" applyFont="1" applyFill="1" applyBorder="1"/>
    <xf numFmtId="37" fontId="10" fillId="2" borderId="45" xfId="0" applyNumberFormat="1" applyFont="1" applyFill="1" applyBorder="1"/>
    <xf numFmtId="37" fontId="10" fillId="2" borderId="24" xfId="0" applyNumberFormat="1" applyFont="1" applyFill="1" applyBorder="1"/>
    <xf numFmtId="37" fontId="10" fillId="0" borderId="45" xfId="0" applyNumberFormat="1" applyFont="1" applyBorder="1"/>
    <xf numFmtId="37" fontId="10" fillId="4" borderId="21" xfId="0" applyNumberFormat="1" applyFont="1" applyFill="1" applyBorder="1"/>
    <xf numFmtId="37" fontId="10" fillId="4" borderId="11" xfId="0" applyNumberFormat="1" applyFont="1" applyFill="1" applyBorder="1"/>
    <xf numFmtId="37" fontId="10" fillId="4" borderId="34" xfId="0" applyNumberFormat="1" applyFont="1" applyFill="1" applyBorder="1"/>
    <xf numFmtId="166" fontId="10" fillId="0" borderId="0" xfId="1" applyNumberFormat="1" applyFont="1" applyBorder="1" applyProtection="1"/>
    <xf numFmtId="166" fontId="10" fillId="0" borderId="21" xfId="1" applyNumberFormat="1" applyFont="1" applyBorder="1" applyProtection="1"/>
    <xf numFmtId="166" fontId="10" fillId="0" borderId="11" xfId="1" applyNumberFormat="1" applyFont="1" applyBorder="1" applyProtection="1"/>
    <xf numFmtId="166" fontId="10" fillId="0" borderId="12" xfId="1" applyNumberFormat="1" applyFont="1" applyBorder="1" applyProtection="1"/>
    <xf numFmtId="0" fontId="11" fillId="0" borderId="0" xfId="0" applyFont="1"/>
    <xf numFmtId="0" fontId="0" fillId="0" borderId="0" xfId="0" applyAlignment="1">
      <alignment wrapText="1"/>
    </xf>
    <xf numFmtId="37" fontId="8" fillId="0" borderId="0" xfId="0" applyNumberFormat="1" applyFont="1"/>
    <xf numFmtId="0" fontId="11" fillId="0" borderId="0" xfId="0" applyFont="1" applyProtection="1">
      <protection locked="0"/>
    </xf>
    <xf numFmtId="166" fontId="16" fillId="0" borderId="0" xfId="1" applyNumberFormat="1" applyFont="1" applyBorder="1" applyProtection="1">
      <protection locked="0"/>
    </xf>
    <xf numFmtId="9" fontId="16" fillId="0" borderId="0" xfId="0" applyNumberFormat="1" applyFont="1" applyProtection="1">
      <protection locked="0"/>
    </xf>
    <xf numFmtId="166" fontId="16" fillId="0" borderId="0" xfId="1" applyNumberFormat="1" applyFont="1" applyBorder="1" applyProtection="1"/>
    <xf numFmtId="37" fontId="3" fillId="0" borderId="0" xfId="0" applyNumberFormat="1" applyFont="1"/>
    <xf numFmtId="0" fontId="19" fillId="0" borderId="0" xfId="0" applyFont="1" applyProtection="1">
      <protection locked="0"/>
    </xf>
    <xf numFmtId="0" fontId="0" fillId="0" borderId="0" xfId="0" applyProtection="1">
      <protection locked="0"/>
    </xf>
    <xf numFmtId="9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/>
    <xf numFmtId="9" fontId="3" fillId="0" borderId="0" xfId="0" applyNumberFormat="1" applyFont="1"/>
    <xf numFmtId="0" fontId="20" fillId="0" borderId="0" xfId="0" applyFont="1"/>
    <xf numFmtId="0" fontId="19" fillId="0" borderId="0" xfId="0" applyFont="1" applyAlignment="1" applyProtection="1">
      <alignment wrapText="1"/>
      <protection locked="0"/>
    </xf>
    <xf numFmtId="0" fontId="0" fillId="0" borderId="0" xfId="0" applyAlignment="1">
      <alignment wrapText="1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17" fontId="7" fillId="2" borderId="2" xfId="0" applyNumberFormat="1" applyFont="1" applyFill="1" applyBorder="1" applyAlignment="1">
      <alignment horizontal="center" vertical="center"/>
    </xf>
    <xf numFmtId="17" fontId="7" fillId="2" borderId="3" xfId="0" applyNumberFormat="1" applyFont="1" applyFill="1" applyBorder="1" applyAlignment="1">
      <alignment horizontal="center" vertical="center"/>
    </xf>
    <xf numFmtId="17" fontId="7" fillId="2" borderId="4" xfId="0" applyNumberFormat="1" applyFont="1" applyFill="1" applyBorder="1" applyAlignment="1">
      <alignment horizontal="center" vertical="center"/>
    </xf>
    <xf numFmtId="17" fontId="7" fillId="0" borderId="2" xfId="0" applyNumberFormat="1" applyFont="1" applyBorder="1" applyAlignment="1">
      <alignment horizontal="center" vertical="center"/>
    </xf>
    <xf numFmtId="17" fontId="7" fillId="0" borderId="3" xfId="0" applyNumberFormat="1" applyFont="1" applyBorder="1" applyAlignment="1">
      <alignment horizontal="center" vertical="center"/>
    </xf>
    <xf numFmtId="17" fontId="7" fillId="0" borderId="4" xfId="0" applyNumberFormat="1" applyFont="1" applyBorder="1" applyAlignment="1">
      <alignment horizontal="center" vertical="center"/>
    </xf>
    <xf numFmtId="17" fontId="18" fillId="2" borderId="2" xfId="0" applyNumberFormat="1" applyFont="1" applyFill="1" applyBorder="1" applyAlignment="1">
      <alignment horizontal="center" vertical="center" wrapText="1"/>
    </xf>
    <xf numFmtId="17" fontId="18" fillId="2" borderId="3" xfId="0" applyNumberFormat="1" applyFont="1" applyFill="1" applyBorder="1" applyAlignment="1">
      <alignment horizontal="center" vertical="center" wrapText="1"/>
    </xf>
    <xf numFmtId="17" fontId="18" fillId="2" borderId="4" xfId="0" applyNumberFormat="1" applyFont="1" applyFill="1" applyBorder="1" applyAlignment="1">
      <alignment horizontal="center" vertical="center" wrapText="1"/>
    </xf>
    <xf numFmtId="17" fontId="18" fillId="0" borderId="2" xfId="0" applyNumberFormat="1" applyFont="1" applyBorder="1" applyAlignment="1">
      <alignment horizontal="center" vertical="center" wrapText="1"/>
    </xf>
    <xf numFmtId="17" fontId="18" fillId="0" borderId="3" xfId="0" applyNumberFormat="1" applyFont="1" applyBorder="1" applyAlignment="1">
      <alignment horizontal="center" vertical="center" wrapText="1"/>
    </xf>
    <xf numFmtId="17" fontId="18" fillId="0" borderId="4" xfId="0" applyNumberFormat="1" applyFont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217905</xdr:colOff>
      <xdr:row>25</xdr:row>
      <xdr:rowOff>75595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31A8B-51D1-484E-A482-3DC35C8B6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1905" cy="4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38100</xdr:rowOff>
    </xdr:from>
    <xdr:to>
      <xdr:col>15</xdr:col>
      <xdr:colOff>198861</xdr:colOff>
      <xdr:row>47</xdr:row>
      <xdr:rowOff>180433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411D50-4C38-474E-8FA6-33101CDC1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4800600"/>
          <a:ext cx="9314286" cy="43333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12</xdr:col>
      <xdr:colOff>256233</xdr:colOff>
      <xdr:row>28</xdr:row>
      <xdr:rowOff>66004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791DEC-7863-412C-8B1E-CF90FFBC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8575"/>
          <a:ext cx="7533333" cy="5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</xdr:row>
      <xdr:rowOff>28575</xdr:rowOff>
    </xdr:from>
    <xdr:to>
      <xdr:col>12</xdr:col>
      <xdr:colOff>246709</xdr:colOff>
      <xdr:row>55</xdr:row>
      <xdr:rowOff>85075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96D5A2-C16C-4E45-B567-EB484694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5362575"/>
          <a:ext cx="7523809" cy="52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12</xdr:col>
      <xdr:colOff>303851</xdr:colOff>
      <xdr:row>28</xdr:row>
      <xdr:rowOff>27905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2916E-EDA3-435A-82E6-6A5A97400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7590476" cy="5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28</xdr:row>
      <xdr:rowOff>0</xdr:rowOff>
    </xdr:from>
    <xdr:to>
      <xdr:col>12</xdr:col>
      <xdr:colOff>322902</xdr:colOff>
      <xdr:row>57</xdr:row>
      <xdr:rowOff>151690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719621-E8A7-4E1B-929C-BDBB557B6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5334000"/>
          <a:ext cx="7580952" cy="5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28</xdr:row>
      <xdr:rowOff>0</xdr:rowOff>
    </xdr:from>
    <xdr:to>
      <xdr:col>12</xdr:col>
      <xdr:colOff>151474</xdr:colOff>
      <xdr:row>56</xdr:row>
      <xdr:rowOff>66000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D4074D-519B-49D2-B213-211AC5395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5334000"/>
          <a:ext cx="7409524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12</xdr:col>
      <xdr:colOff>160994</xdr:colOff>
      <xdr:row>27</xdr:row>
      <xdr:rowOff>189833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593160-2B3E-4AC5-858C-7F855189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0"/>
          <a:ext cx="7447619" cy="53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12</xdr:col>
      <xdr:colOff>132421</xdr:colOff>
      <xdr:row>28</xdr:row>
      <xdr:rowOff>66001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1E6FF-0EAC-4210-A5CE-FD969AAE2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9525"/>
          <a:ext cx="7428571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</xdr:row>
      <xdr:rowOff>66675</xdr:rowOff>
    </xdr:from>
    <xdr:to>
      <xdr:col>12</xdr:col>
      <xdr:colOff>132424</xdr:colOff>
      <xdr:row>55</xdr:row>
      <xdr:rowOff>94604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5ECBF3-11C1-4B95-AC05-58DC4DADB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5400675"/>
          <a:ext cx="7409524" cy="5171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</xdr:rowOff>
    </xdr:from>
    <xdr:to>
      <xdr:col>16</xdr:col>
      <xdr:colOff>451091</xdr:colOff>
      <xdr:row>28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71B4C-1EDD-49EA-827F-6B318953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9525"/>
          <a:ext cx="10166591" cy="53530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19050</xdr:rowOff>
    </xdr:from>
    <xdr:to>
      <xdr:col>16</xdr:col>
      <xdr:colOff>445697</xdr:colOff>
      <xdr:row>54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12B693-11C3-45E9-8B19-394CD7DFB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5353050"/>
          <a:ext cx="10170722" cy="5095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9524</xdr:rowOff>
    </xdr:from>
    <xdr:to>
      <xdr:col>13</xdr:col>
      <xdr:colOff>238125</xdr:colOff>
      <xdr:row>33</xdr:row>
      <xdr:rowOff>51013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A1AA9E-A0F6-41BC-B8EC-AA29BAD90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9524"/>
          <a:ext cx="8124825" cy="632798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32</xdr:row>
      <xdr:rowOff>133350</xdr:rowOff>
    </xdr:from>
    <xdr:to>
      <xdr:col>13</xdr:col>
      <xdr:colOff>238125</xdr:colOff>
      <xdr:row>65</xdr:row>
      <xdr:rowOff>17352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4A9F9D-EC3E-4D2F-89AA-DC1866FC1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6229350"/>
          <a:ext cx="8134350" cy="61705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13</xdr:col>
      <xdr:colOff>24521</xdr:colOff>
      <xdr:row>29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8EB706-1A01-4BCF-ACB4-445C4855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8575"/>
          <a:ext cx="7911221" cy="56769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29</xdr:row>
      <xdr:rowOff>181306</xdr:rowOff>
    </xdr:from>
    <xdr:to>
      <xdr:col>13</xdr:col>
      <xdr:colOff>17254</xdr:colOff>
      <xdr:row>58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0E4F05-C16F-4C97-BB99-B6D0F1F8B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6" y="5705806"/>
          <a:ext cx="7875378" cy="55051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18133</xdr:colOff>
      <xdr:row>27</xdr:row>
      <xdr:rowOff>132690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54ED7C-A26F-4A9A-BC06-D3FEE12D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33333" cy="5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133350</xdr:rowOff>
    </xdr:from>
    <xdr:to>
      <xdr:col>12</xdr:col>
      <xdr:colOff>27661</xdr:colOff>
      <xdr:row>54</xdr:row>
      <xdr:rowOff>85088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28CFE6-496C-4CD9-A634-DD0949C2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5276850"/>
          <a:ext cx="7314286" cy="50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12</xdr:col>
      <xdr:colOff>151474</xdr:colOff>
      <xdr:row>28</xdr:row>
      <xdr:rowOff>75526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5CEA56-D1B5-4C21-AD6A-D84C7F93B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9050"/>
          <a:ext cx="7409524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9525</xdr:rowOff>
    </xdr:from>
    <xdr:to>
      <xdr:col>12</xdr:col>
      <xdr:colOff>151470</xdr:colOff>
      <xdr:row>55</xdr:row>
      <xdr:rowOff>66025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16A747-96EF-49D7-8CF9-86207F4D4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5343525"/>
          <a:ext cx="7438095" cy="52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218133</xdr:colOff>
      <xdr:row>28</xdr:row>
      <xdr:rowOff>46952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7AFCD-7766-4EEC-838E-75565BF1D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33333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9525</xdr:rowOff>
    </xdr:from>
    <xdr:to>
      <xdr:col>12</xdr:col>
      <xdr:colOff>227661</xdr:colOff>
      <xdr:row>55</xdr:row>
      <xdr:rowOff>151739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A6FD3B-234D-4408-B72B-20DF7E32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5343525"/>
          <a:ext cx="7514286" cy="52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ontg01\Downloads\Monthly%20EFT%20Payment%20Volume%20Report%20FY%202022%20(OFAS%20Repor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21 (PIR)"/>
      <sheetName val="Nov21 (PIR)"/>
      <sheetName val="Dec21 (PIR)"/>
      <sheetName val="Jan22 (PIR)"/>
      <sheetName val="Feb22 (PIR)"/>
      <sheetName val="Mar22 (PIR)"/>
      <sheetName val="Apr22 (PIR)"/>
      <sheetName val="May22 (PIR)"/>
      <sheetName val="June22 (PIR)"/>
      <sheetName val="July22 (PIR)"/>
      <sheetName val="Aug22 (PIR)"/>
      <sheetName val="Sep22 (P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9">
          <cell r="C29">
            <v>59558699</v>
          </cell>
          <cell r="E29">
            <v>784287</v>
          </cell>
          <cell r="G29">
            <v>57958173</v>
          </cell>
          <cell r="I29">
            <v>943653</v>
          </cell>
        </row>
        <row r="31">
          <cell r="C31">
            <v>31244004</v>
          </cell>
          <cell r="E31">
            <v>151470</v>
          </cell>
          <cell r="G31">
            <v>31508948</v>
          </cell>
          <cell r="I31">
            <v>150690</v>
          </cell>
        </row>
        <row r="32">
          <cell r="C32">
            <v>6223826</v>
          </cell>
          <cell r="E32">
            <v>51244</v>
          </cell>
          <cell r="G32">
            <v>5856505</v>
          </cell>
          <cell r="I32">
            <v>45864</v>
          </cell>
        </row>
        <row r="33">
          <cell r="C33">
            <v>718383020</v>
          </cell>
          <cell r="E33">
            <v>7136129</v>
          </cell>
          <cell r="G33">
            <v>724288277</v>
          </cell>
          <cell r="I33">
            <v>6748602</v>
          </cell>
        </row>
        <row r="34">
          <cell r="C34">
            <v>188705</v>
          </cell>
          <cell r="E34">
            <v>12826</v>
          </cell>
          <cell r="G34">
            <v>167802</v>
          </cell>
          <cell r="I34">
            <v>11981</v>
          </cell>
        </row>
        <row r="35">
          <cell r="C35">
            <v>84783184</v>
          </cell>
          <cell r="E35">
            <v>3214012</v>
          </cell>
          <cell r="G35">
            <v>82494116</v>
          </cell>
          <cell r="I35">
            <v>3005172</v>
          </cell>
        </row>
        <row r="36">
          <cell r="C36">
            <v>65243149</v>
          </cell>
          <cell r="E36">
            <v>1264458</v>
          </cell>
          <cell r="G36">
            <v>66914332</v>
          </cell>
          <cell r="I36">
            <v>1242002</v>
          </cell>
        </row>
        <row r="38">
          <cell r="C38">
            <v>29555190</v>
          </cell>
          <cell r="E38">
            <v>1651678</v>
          </cell>
          <cell r="G38">
            <v>20307134</v>
          </cell>
          <cell r="I38">
            <v>1390293</v>
          </cell>
        </row>
        <row r="39">
          <cell r="C39">
            <v>28024719</v>
          </cell>
          <cell r="E39">
            <v>4941824</v>
          </cell>
          <cell r="G39">
            <v>27868037</v>
          </cell>
          <cell r="I39">
            <v>5293176</v>
          </cell>
        </row>
        <row r="40">
          <cell r="C40">
            <v>110852890</v>
          </cell>
          <cell r="E40">
            <v>26267249</v>
          </cell>
          <cell r="G40">
            <v>98157850</v>
          </cell>
          <cell r="I40">
            <v>22514502</v>
          </cell>
        </row>
        <row r="41">
          <cell r="C41">
            <v>259072307</v>
          </cell>
          <cell r="E41">
            <v>58784752</v>
          </cell>
          <cell r="G41">
            <v>831894</v>
          </cell>
          <cell r="I41">
            <v>1004146</v>
          </cell>
        </row>
        <row r="42">
          <cell r="C42">
            <v>57999837</v>
          </cell>
          <cell r="E42">
            <v>15138808</v>
          </cell>
          <cell r="G42">
            <v>93781387</v>
          </cell>
          <cell r="I42">
            <v>14511429</v>
          </cell>
        </row>
        <row r="43">
          <cell r="C43">
            <v>530700</v>
          </cell>
          <cell r="E43">
            <v>0</v>
          </cell>
          <cell r="G43">
            <v>552718</v>
          </cell>
          <cell r="I43">
            <v>0</v>
          </cell>
        </row>
        <row r="44">
          <cell r="C44">
            <v>1451660230</v>
          </cell>
          <cell r="E44">
            <v>119398737</v>
          </cell>
          <cell r="G44">
            <v>1210687173</v>
          </cell>
          <cell r="I44">
            <v>56861510</v>
          </cell>
        </row>
        <row r="47">
          <cell r="C47">
            <v>0</v>
          </cell>
          <cell r="E47">
            <v>704499</v>
          </cell>
          <cell r="G47">
            <v>0</v>
          </cell>
          <cell r="I47">
            <v>635592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8A724-0EC0-4E64-878E-89B898AF02D5}">
  <dimension ref="A1"/>
  <sheetViews>
    <sheetView workbookViewId="0">
      <selection activeCell="T15" sqref="T15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5E689-9530-4FCF-86B4-1D0F184413C5}">
  <dimension ref="A1"/>
  <sheetViews>
    <sheetView workbookViewId="0">
      <selection activeCell="P31" sqref="P31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AD880-5C09-4C7F-BA7A-C7250913FACC}">
  <dimension ref="A1"/>
  <sheetViews>
    <sheetView topLeftCell="A28" workbookViewId="0">
      <selection activeCell="P28" sqref="P28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469A0-B1F8-4EA4-8DBB-8A81806D7E46}">
  <dimension ref="A1:IV95"/>
  <sheetViews>
    <sheetView zoomScale="48" zoomScaleNormal="48" workbookViewId="0">
      <selection activeCell="C8" sqref="C8"/>
    </sheetView>
  </sheetViews>
  <sheetFormatPr defaultColWidth="12.5703125" defaultRowHeight="15.75"/>
  <cols>
    <col min="1" max="1" width="50.7109375" customWidth="1"/>
    <col min="2" max="2" width="23.7109375" customWidth="1"/>
    <col min="3" max="3" width="22.5703125" customWidth="1"/>
    <col min="4" max="4" width="15.28515625" customWidth="1"/>
    <col min="5" max="5" width="26.5703125" customWidth="1"/>
    <col min="6" max="6" width="23.7109375" customWidth="1"/>
    <col min="7" max="7" width="22.5703125" customWidth="1"/>
    <col min="8" max="8" width="15.28515625" customWidth="1"/>
    <col min="9" max="9" width="26.5703125" customWidth="1"/>
    <col min="10" max="10" width="4.7109375" customWidth="1"/>
    <col min="11" max="11" width="4.140625" style="2" customWidth="1"/>
    <col min="12" max="12" width="21.85546875" style="147" hidden="1" customWidth="1"/>
    <col min="13" max="13" width="21.85546875" hidden="1" customWidth="1"/>
    <col min="14" max="14" width="11.140625" hidden="1" customWidth="1"/>
    <col min="15" max="15" width="17.42578125" hidden="1" customWidth="1"/>
    <col min="16" max="16" width="13.85546875" customWidth="1"/>
  </cols>
  <sheetData>
    <row r="1" spans="1:256" ht="38.25" customHeight="1">
      <c r="A1" s="157" t="s">
        <v>0</v>
      </c>
      <c r="B1" s="157"/>
      <c r="C1" s="157"/>
      <c r="D1" s="157"/>
      <c r="E1" s="157"/>
      <c r="F1" s="157"/>
      <c r="G1" s="157"/>
      <c r="H1" s="157"/>
      <c r="I1" s="157"/>
      <c r="J1" s="1"/>
      <c r="L1" s="3"/>
      <c r="M1" s="4"/>
      <c r="N1" s="4"/>
      <c r="O1" s="4"/>
      <c r="P1" s="4"/>
    </row>
    <row r="2" spans="1:256" ht="38.25" customHeight="1">
      <c r="A2" s="157" t="s">
        <v>1</v>
      </c>
      <c r="B2" s="157"/>
      <c r="C2" s="157"/>
      <c r="D2" s="157"/>
      <c r="E2" s="157"/>
      <c r="F2" s="157"/>
      <c r="G2" s="157"/>
      <c r="H2" s="157"/>
      <c r="I2" s="157"/>
      <c r="J2" s="1"/>
      <c r="L2" s="3"/>
      <c r="M2" s="4"/>
      <c r="N2" s="4"/>
      <c r="O2" s="4"/>
      <c r="P2" s="4"/>
    </row>
    <row r="3" spans="1:256" ht="37.5" customHeight="1">
      <c r="A3" s="158">
        <v>44805</v>
      </c>
      <c r="B3" s="158"/>
      <c r="C3" s="158"/>
      <c r="D3" s="158"/>
      <c r="E3" s="158"/>
      <c r="F3" s="158"/>
      <c r="G3" s="158"/>
      <c r="H3" s="158"/>
      <c r="I3" s="158"/>
      <c r="J3" s="5"/>
      <c r="L3" s="3"/>
      <c r="M3" s="4"/>
      <c r="N3" s="4"/>
      <c r="O3" s="4"/>
      <c r="P3" s="4"/>
    </row>
    <row r="4" spans="1:256" ht="21.75" customHeight="1">
      <c r="A4" s="6" t="s">
        <v>2</v>
      </c>
      <c r="B4" s="7"/>
      <c r="C4" s="8"/>
      <c r="D4" s="8"/>
      <c r="E4" s="8"/>
      <c r="F4" s="7"/>
      <c r="G4" s="8"/>
      <c r="H4" s="8"/>
      <c r="I4" s="8"/>
      <c r="J4" s="8"/>
      <c r="L4" s="3"/>
      <c r="M4" s="4"/>
      <c r="N4" s="4"/>
      <c r="O4" s="4"/>
      <c r="P4" s="4"/>
    </row>
    <row r="5" spans="1:256" s="11" customFormat="1" ht="35.1" customHeight="1">
      <c r="A5" s="159" t="s">
        <v>3</v>
      </c>
      <c r="B5" s="161" t="s">
        <v>4</v>
      </c>
      <c r="C5" s="162"/>
      <c r="D5" s="162"/>
      <c r="E5" s="163"/>
      <c r="F5" s="161" t="s">
        <v>5</v>
      </c>
      <c r="G5" s="162"/>
      <c r="H5" s="162"/>
      <c r="I5" s="163"/>
      <c r="J5" s="9"/>
      <c r="K5" s="10"/>
      <c r="L5" s="164" t="s">
        <v>6</v>
      </c>
      <c r="M5" s="165"/>
      <c r="N5" s="165"/>
      <c r="O5" s="166"/>
    </row>
    <row r="6" spans="1:256" s="11" customFormat="1" ht="49.5" customHeight="1" thickBot="1">
      <c r="A6" s="160"/>
      <c r="B6" s="12" t="s">
        <v>7</v>
      </c>
      <c r="C6" s="13" t="s">
        <v>8</v>
      </c>
      <c r="D6" s="13" t="s">
        <v>9</v>
      </c>
      <c r="E6" s="14" t="s">
        <v>10</v>
      </c>
      <c r="F6" s="12" t="s">
        <v>7</v>
      </c>
      <c r="G6" s="13" t="s">
        <v>8</v>
      </c>
      <c r="H6" s="13" t="s">
        <v>9</v>
      </c>
      <c r="I6" s="14" t="s">
        <v>10</v>
      </c>
      <c r="J6" s="15"/>
      <c r="K6" s="10"/>
      <c r="L6" s="16" t="s">
        <v>7</v>
      </c>
      <c r="M6" s="17" t="s">
        <v>8</v>
      </c>
      <c r="N6" s="17" t="s">
        <v>9</v>
      </c>
      <c r="O6" s="18" t="s">
        <v>10</v>
      </c>
    </row>
    <row r="7" spans="1:256" ht="53.25" customHeight="1" thickTop="1">
      <c r="A7" s="19" t="s">
        <v>11</v>
      </c>
      <c r="B7" s="20">
        <f>C7+E7</f>
        <v>5105314</v>
      </c>
      <c r="C7" s="21">
        <v>5034047</v>
      </c>
      <c r="D7" s="22">
        <f>C7/B7</f>
        <v>0.98604062355420252</v>
      </c>
      <c r="E7" s="23">
        <v>71267</v>
      </c>
      <c r="F7" s="20">
        <v>5711055</v>
      </c>
      <c r="G7" s="21">
        <v>5625408</v>
      </c>
      <c r="H7" s="22">
        <f>G7/F7</f>
        <v>0.98500329623861094</v>
      </c>
      <c r="I7" s="23">
        <v>85647</v>
      </c>
      <c r="J7" s="24"/>
      <c r="L7" s="25">
        <v>5844026</v>
      </c>
      <c r="M7" s="26">
        <v>5821230</v>
      </c>
      <c r="N7" s="27">
        <v>0.9960992644454354</v>
      </c>
      <c r="O7" s="28">
        <v>22796</v>
      </c>
      <c r="P7" s="29"/>
    </row>
    <row r="8" spans="1:256" ht="35.1" customHeight="1">
      <c r="A8" s="30" t="s">
        <v>12</v>
      </c>
      <c r="B8" s="31"/>
      <c r="C8" s="32"/>
      <c r="D8" s="33"/>
      <c r="E8" s="34"/>
      <c r="F8" s="31"/>
      <c r="G8" s="32"/>
      <c r="H8" s="33"/>
      <c r="I8" s="34"/>
      <c r="J8" s="35"/>
      <c r="L8" s="36"/>
      <c r="M8" s="37"/>
      <c r="N8" s="38"/>
      <c r="O8" s="39"/>
      <c r="P8" s="29"/>
    </row>
    <row r="9" spans="1:256" ht="24.95" customHeight="1">
      <c r="A9" s="30" t="s">
        <v>13</v>
      </c>
      <c r="B9" s="40">
        <f t="shared" ref="B9:B14" si="0">C9+E9</f>
        <v>2867453</v>
      </c>
      <c r="C9" s="41">
        <v>2852893</v>
      </c>
      <c r="D9" s="42">
        <f t="shared" ref="D9:D18" si="1">C9/B9</f>
        <v>0.9949223230511538</v>
      </c>
      <c r="E9" s="43">
        <v>14560</v>
      </c>
      <c r="F9" s="40">
        <v>2890851</v>
      </c>
      <c r="G9" s="41">
        <v>2877246</v>
      </c>
      <c r="H9" s="42">
        <f t="shared" ref="H9:H18" si="2">G9/F9</f>
        <v>0.99529377335601177</v>
      </c>
      <c r="I9" s="43">
        <v>13605</v>
      </c>
      <c r="J9" s="24"/>
      <c r="L9" s="44">
        <v>2854825</v>
      </c>
      <c r="M9" s="45">
        <v>2839761</v>
      </c>
      <c r="N9" s="46">
        <v>0.99472331929277624</v>
      </c>
      <c r="O9" s="47">
        <v>15064</v>
      </c>
      <c r="P9" s="29"/>
    </row>
    <row r="10" spans="1:256" ht="24.95" customHeight="1">
      <c r="A10" s="30" t="s">
        <v>14</v>
      </c>
      <c r="B10" s="40">
        <f t="shared" si="0"/>
        <v>556213</v>
      </c>
      <c r="C10" s="41">
        <v>551542</v>
      </c>
      <c r="D10" s="42">
        <f t="shared" si="1"/>
        <v>0.99160213802985542</v>
      </c>
      <c r="E10" s="43">
        <v>4671</v>
      </c>
      <c r="F10" s="40">
        <v>527263</v>
      </c>
      <c r="G10" s="41">
        <v>523452</v>
      </c>
      <c r="H10" s="42">
        <f t="shared" si="2"/>
        <v>0.99277210803716553</v>
      </c>
      <c r="I10" s="43">
        <v>3811</v>
      </c>
      <c r="J10" s="24"/>
      <c r="K10" s="48"/>
      <c r="L10" s="44">
        <v>574573</v>
      </c>
      <c r="M10" s="45">
        <v>569834</v>
      </c>
      <c r="N10" s="46">
        <v>0.99175213593398925</v>
      </c>
      <c r="O10" s="47">
        <v>4739</v>
      </c>
      <c r="P10" s="29"/>
    </row>
    <row r="11" spans="1:256" ht="24.95" customHeight="1">
      <c r="A11" s="30" t="s">
        <v>15</v>
      </c>
      <c r="B11" s="40">
        <f t="shared" si="0"/>
        <v>65562543</v>
      </c>
      <c r="C11" s="41">
        <v>64900953</v>
      </c>
      <c r="D11" s="42">
        <f t="shared" si="1"/>
        <v>0.98990902473078268</v>
      </c>
      <c r="E11" s="43">
        <v>661590</v>
      </c>
      <c r="F11" s="40">
        <v>66236674</v>
      </c>
      <c r="G11" s="41">
        <v>65578716</v>
      </c>
      <c r="H11" s="42">
        <f t="shared" si="2"/>
        <v>0.99006656040730545</v>
      </c>
      <c r="I11" s="43">
        <v>657958</v>
      </c>
      <c r="J11" s="24"/>
      <c r="L11" s="44">
        <v>65602074</v>
      </c>
      <c r="M11" s="45">
        <v>64866895</v>
      </c>
      <c r="N11" s="46">
        <v>0.98879335735635432</v>
      </c>
      <c r="O11" s="47">
        <v>735179</v>
      </c>
      <c r="P11" s="29"/>
      <c r="IV11" s="49">
        <f>+I11-E11</f>
        <v>-3632</v>
      </c>
    </row>
    <row r="12" spans="1:256" ht="24.95" customHeight="1">
      <c r="A12" s="50" t="s">
        <v>16</v>
      </c>
      <c r="B12" s="40">
        <f t="shared" si="0"/>
        <v>17424</v>
      </c>
      <c r="C12" s="41">
        <v>16278</v>
      </c>
      <c r="D12" s="42">
        <f t="shared" si="1"/>
        <v>0.93422865013774103</v>
      </c>
      <c r="E12" s="43">
        <v>1146</v>
      </c>
      <c r="F12" s="40">
        <v>15472</v>
      </c>
      <c r="G12" s="41">
        <v>14448</v>
      </c>
      <c r="H12" s="42">
        <f t="shared" si="2"/>
        <v>0.93381592554291626</v>
      </c>
      <c r="I12" s="43">
        <v>1024</v>
      </c>
      <c r="J12" s="24"/>
      <c r="K12" s="51"/>
      <c r="L12" s="44">
        <v>19320</v>
      </c>
      <c r="M12" s="45">
        <v>18066</v>
      </c>
      <c r="N12" s="46">
        <v>0.93509316770186335</v>
      </c>
      <c r="O12" s="47">
        <v>1254</v>
      </c>
      <c r="P12" s="29"/>
    </row>
    <row r="13" spans="1:256" ht="24.95" customHeight="1">
      <c r="A13" s="30" t="s">
        <v>17</v>
      </c>
      <c r="B13" s="40">
        <f t="shared" si="0"/>
        <v>7920643</v>
      </c>
      <c r="C13" s="41">
        <v>7638481</v>
      </c>
      <c r="D13" s="42">
        <f t="shared" si="1"/>
        <v>0.96437637701888601</v>
      </c>
      <c r="E13" s="43">
        <v>282162</v>
      </c>
      <c r="F13" s="40">
        <v>15175595</v>
      </c>
      <c r="G13" s="41">
        <v>14671365</v>
      </c>
      <c r="H13" s="42">
        <f t="shared" si="2"/>
        <v>0.96677362567991565</v>
      </c>
      <c r="I13" s="43">
        <v>504230</v>
      </c>
      <c r="J13" s="24"/>
      <c r="L13" s="44">
        <v>8168709</v>
      </c>
      <c r="M13" s="45">
        <v>7840105</v>
      </c>
      <c r="N13" s="46">
        <v>0.95977283558515791</v>
      </c>
      <c r="O13" s="47">
        <v>328604</v>
      </c>
      <c r="P13" s="29"/>
    </row>
    <row r="14" spans="1:256" ht="24.95" customHeight="1">
      <c r="A14" s="30" t="s">
        <v>18</v>
      </c>
      <c r="B14" s="40">
        <f t="shared" si="0"/>
        <v>6120612</v>
      </c>
      <c r="C14" s="41">
        <v>6007454</v>
      </c>
      <c r="D14" s="42">
        <f t="shared" si="1"/>
        <v>0.98151197952100211</v>
      </c>
      <c r="E14" s="43">
        <v>113158</v>
      </c>
      <c r="F14" s="40">
        <v>12470848</v>
      </c>
      <c r="G14" s="41">
        <v>12263391</v>
      </c>
      <c r="H14" s="42">
        <f t="shared" si="2"/>
        <v>0.98336464368742205</v>
      </c>
      <c r="I14" s="43">
        <v>207457</v>
      </c>
      <c r="J14" s="24"/>
      <c r="L14" s="44">
        <v>6009549</v>
      </c>
      <c r="M14" s="45">
        <v>5889884</v>
      </c>
      <c r="N14" s="46">
        <v>0.9800875240388256</v>
      </c>
      <c r="O14" s="47">
        <v>119665</v>
      </c>
      <c r="P14" s="29"/>
      <c r="IV14" s="49">
        <f>+I14-E14</f>
        <v>94299</v>
      </c>
    </row>
    <row r="15" spans="1:256" ht="35.1" customHeight="1">
      <c r="A15" s="52" t="s">
        <v>19</v>
      </c>
      <c r="B15" s="53">
        <f>SUM(B9:B14)</f>
        <v>83044888</v>
      </c>
      <c r="C15" s="21">
        <v>81967601</v>
      </c>
      <c r="D15" s="54">
        <f t="shared" si="1"/>
        <v>0.9870276542488684</v>
      </c>
      <c r="E15" s="55">
        <v>1077287</v>
      </c>
      <c r="F15" s="53">
        <v>97316703</v>
      </c>
      <c r="G15" s="21">
        <v>95928618</v>
      </c>
      <c r="H15" s="54">
        <f t="shared" si="2"/>
        <v>0.98573641566956904</v>
      </c>
      <c r="I15" s="55">
        <v>1388085</v>
      </c>
      <c r="J15" s="24"/>
      <c r="L15" s="56">
        <v>83229050</v>
      </c>
      <c r="M15" s="26">
        <v>82024545</v>
      </c>
      <c r="N15" s="57">
        <v>0.9855278295258687</v>
      </c>
      <c r="O15" s="58">
        <v>1204505</v>
      </c>
      <c r="P15" s="29"/>
    </row>
    <row r="16" spans="1:256" ht="35.1" customHeight="1">
      <c r="A16" s="52" t="s">
        <v>20</v>
      </c>
      <c r="B16" s="59">
        <f t="shared" ref="B16:B21" si="3">C16+E16</f>
        <v>3082457</v>
      </c>
      <c r="C16" s="21">
        <v>2815236</v>
      </c>
      <c r="D16" s="54">
        <f t="shared" si="1"/>
        <v>0.91330909076752731</v>
      </c>
      <c r="E16" s="23">
        <v>267221</v>
      </c>
      <c r="F16" s="59">
        <v>1964411</v>
      </c>
      <c r="G16" s="21">
        <v>1804275</v>
      </c>
      <c r="H16" s="54">
        <f t="shared" si="2"/>
        <v>0.91848141758522017</v>
      </c>
      <c r="I16" s="23">
        <v>160136</v>
      </c>
      <c r="J16" s="24"/>
      <c r="L16" s="60">
        <v>2003721</v>
      </c>
      <c r="M16" s="26">
        <v>1829284</v>
      </c>
      <c r="N16" s="57">
        <v>0.91294346867652731</v>
      </c>
      <c r="O16" s="28">
        <v>174437</v>
      </c>
      <c r="P16" s="29"/>
    </row>
    <row r="17" spans="1:16" ht="35.1" customHeight="1">
      <c r="A17" s="61" t="s">
        <v>21</v>
      </c>
      <c r="B17" s="59">
        <f t="shared" si="3"/>
        <v>3906574</v>
      </c>
      <c r="C17" s="21">
        <f>3446984-4493</f>
        <v>3442491</v>
      </c>
      <c r="D17" s="54">
        <f t="shared" si="1"/>
        <v>0.88120460536521261</v>
      </c>
      <c r="E17" s="23">
        <f>533348-69265</f>
        <v>464083</v>
      </c>
      <c r="F17" s="59">
        <v>3778208</v>
      </c>
      <c r="G17" s="21">
        <v>3260423</v>
      </c>
      <c r="H17" s="54">
        <f t="shared" si="2"/>
        <v>0.86295487172754914</v>
      </c>
      <c r="I17" s="23">
        <v>517785</v>
      </c>
      <c r="J17" s="24"/>
      <c r="L17" s="60"/>
      <c r="M17" s="26"/>
      <c r="N17" s="57"/>
      <c r="O17" s="28"/>
      <c r="P17" s="29"/>
    </row>
    <row r="18" spans="1:16" ht="35.1" customHeight="1">
      <c r="A18" s="52" t="s">
        <v>22</v>
      </c>
      <c r="B18" s="59">
        <f t="shared" si="3"/>
        <v>3954880</v>
      </c>
      <c r="C18" s="21">
        <v>2486007</v>
      </c>
      <c r="D18" s="54">
        <f t="shared" si="1"/>
        <v>0.62859227081479085</v>
      </c>
      <c r="E18" s="62">
        <v>1468873</v>
      </c>
      <c r="F18" s="59">
        <v>4909832</v>
      </c>
      <c r="G18" s="21">
        <v>1401796</v>
      </c>
      <c r="H18" s="54">
        <f t="shared" si="2"/>
        <v>0.28550793591308216</v>
      </c>
      <c r="I18" s="62">
        <v>3508036</v>
      </c>
      <c r="J18" s="24"/>
      <c r="K18" s="63"/>
      <c r="L18" s="60">
        <v>2413169</v>
      </c>
      <c r="M18" s="26">
        <v>1189801</v>
      </c>
      <c r="N18" s="57">
        <v>0.49304503745904243</v>
      </c>
      <c r="O18" s="28">
        <v>1223368</v>
      </c>
      <c r="P18" s="29"/>
    </row>
    <row r="19" spans="1:16" ht="35.1" customHeight="1">
      <c r="A19" s="64" t="s">
        <v>23</v>
      </c>
      <c r="B19" s="65">
        <f t="shared" si="3"/>
        <v>1273557</v>
      </c>
      <c r="C19" s="66">
        <f>699341+4493</f>
        <v>703834</v>
      </c>
      <c r="D19" s="67">
        <f>C19/B19</f>
        <v>0.55265213885204978</v>
      </c>
      <c r="E19" s="68">
        <f>500458+69265</f>
        <v>569723</v>
      </c>
      <c r="F19" s="65">
        <v>0</v>
      </c>
      <c r="G19" s="66">
        <v>0</v>
      </c>
      <c r="H19" s="67">
        <v>0</v>
      </c>
      <c r="I19" s="68">
        <v>0</v>
      </c>
      <c r="J19" s="24"/>
      <c r="K19" s="63"/>
      <c r="L19" s="65">
        <v>779269</v>
      </c>
      <c r="M19" s="66">
        <v>467137</v>
      </c>
      <c r="N19" s="67">
        <v>0.59945538703579893</v>
      </c>
      <c r="O19" s="69">
        <v>312132</v>
      </c>
      <c r="P19" s="29"/>
    </row>
    <row r="20" spans="1:16" ht="35.1" customHeight="1">
      <c r="A20" s="64" t="s">
        <v>24</v>
      </c>
      <c r="B20" s="65">
        <f t="shared" si="3"/>
        <v>36257763</v>
      </c>
      <c r="C20" s="66">
        <v>31409036</v>
      </c>
      <c r="D20" s="67">
        <f>C20/B20</f>
        <v>0.86627065216351051</v>
      </c>
      <c r="E20" s="68">
        <v>4848727</v>
      </c>
      <c r="F20" s="65">
        <v>0</v>
      </c>
      <c r="G20" s="66">
        <v>0</v>
      </c>
      <c r="H20" s="67">
        <v>0</v>
      </c>
      <c r="I20" s="68">
        <v>0</v>
      </c>
      <c r="J20" s="24"/>
      <c r="K20" s="63"/>
      <c r="L20" s="65"/>
      <c r="M20" s="66"/>
      <c r="N20" s="67"/>
      <c r="O20" s="69"/>
      <c r="P20" s="29"/>
    </row>
    <row r="21" spans="1:16" ht="35.1" customHeight="1">
      <c r="A21" s="52" t="s">
        <v>25</v>
      </c>
      <c r="B21" s="59">
        <f t="shared" si="3"/>
        <v>50968</v>
      </c>
      <c r="C21" s="21">
        <v>50968</v>
      </c>
      <c r="D21" s="54">
        <f t="shared" ref="D21:D24" si="4">C21/B21</f>
        <v>1</v>
      </c>
      <c r="E21" s="55">
        <v>0</v>
      </c>
      <c r="F21" s="59">
        <v>49760</v>
      </c>
      <c r="G21" s="21">
        <v>49760</v>
      </c>
      <c r="H21" s="54">
        <f t="shared" ref="H21:H24" si="5">G21/F21</f>
        <v>1</v>
      </c>
      <c r="I21" s="55">
        <v>0</v>
      </c>
      <c r="J21" s="24"/>
      <c r="L21" s="60">
        <v>42397</v>
      </c>
      <c r="M21" s="26">
        <v>42397</v>
      </c>
      <c r="N21" s="57">
        <v>1</v>
      </c>
      <c r="O21" s="28">
        <v>0</v>
      </c>
      <c r="P21" s="29"/>
    </row>
    <row r="22" spans="1:16" ht="35.1" customHeight="1">
      <c r="A22" s="70" t="s">
        <v>26</v>
      </c>
      <c r="B22" s="71">
        <f>SUM(C22+E22)</f>
        <v>136676401</v>
      </c>
      <c r="C22" s="72">
        <v>127909220</v>
      </c>
      <c r="D22" s="73">
        <f t="shared" si="4"/>
        <v>0.93585446400509187</v>
      </c>
      <c r="E22" s="74">
        <v>8767181</v>
      </c>
      <c r="F22" s="71">
        <v>113729969</v>
      </c>
      <c r="G22" s="72">
        <v>108070280</v>
      </c>
      <c r="H22" s="73">
        <f t="shared" si="5"/>
        <v>0.95023572898362441</v>
      </c>
      <c r="I22" s="74">
        <v>5659689</v>
      </c>
      <c r="J22" s="75"/>
      <c r="L22" s="76">
        <v>97677433</v>
      </c>
      <c r="M22" s="77">
        <v>94270220</v>
      </c>
      <c r="N22" s="78">
        <v>0.9651177053352743</v>
      </c>
      <c r="O22" s="77">
        <v>3407213</v>
      </c>
      <c r="P22" s="29"/>
    </row>
    <row r="23" spans="1:16" ht="35.1" customHeight="1">
      <c r="A23" s="79" t="s">
        <v>27</v>
      </c>
      <c r="B23" s="80">
        <f>B22-B19-B20</f>
        <v>99145081</v>
      </c>
      <c r="C23" s="81">
        <f>C22-C19-C20</f>
        <v>95796350</v>
      </c>
      <c r="D23" s="82">
        <f t="shared" si="4"/>
        <v>0.96622393197701861</v>
      </c>
      <c r="E23" s="83">
        <f>E22-E19-E20</f>
        <v>3348731</v>
      </c>
      <c r="F23" s="80">
        <v>113729969</v>
      </c>
      <c r="G23" s="81">
        <v>108070280</v>
      </c>
      <c r="H23" s="82">
        <f t="shared" si="5"/>
        <v>0.95023572898362441</v>
      </c>
      <c r="I23" s="83">
        <v>5659689</v>
      </c>
      <c r="J23" s="75"/>
      <c r="L23" s="84"/>
      <c r="M23" s="85"/>
      <c r="N23" s="85"/>
      <c r="P23" s="29"/>
    </row>
    <row r="24" spans="1:16" ht="35.1" customHeight="1">
      <c r="A24" s="86" t="s">
        <v>28</v>
      </c>
      <c r="B24" s="71">
        <f>B23-B18</f>
        <v>95190201</v>
      </c>
      <c r="C24" s="87">
        <f>C23-C18</f>
        <v>93310343</v>
      </c>
      <c r="D24" s="73">
        <f t="shared" si="4"/>
        <v>0.98025155971674016</v>
      </c>
      <c r="E24" s="74">
        <f>E23-E18</f>
        <v>1879858</v>
      </c>
      <c r="F24" s="71">
        <v>108820137</v>
      </c>
      <c r="G24" s="87">
        <v>106668484</v>
      </c>
      <c r="H24" s="73">
        <f t="shared" si="5"/>
        <v>0.98022743713325777</v>
      </c>
      <c r="I24" s="74">
        <v>2151653</v>
      </c>
      <c r="J24" s="75"/>
      <c r="L24" s="76">
        <v>94484995</v>
      </c>
      <c r="M24" s="88">
        <v>92613282</v>
      </c>
      <c r="N24" s="78">
        <v>0.98019036779332003</v>
      </c>
      <c r="O24" s="89">
        <v>1871713</v>
      </c>
      <c r="P24" s="29"/>
    </row>
    <row r="25" spans="1:16" ht="35.1" customHeight="1">
      <c r="A25" s="90" t="s">
        <v>29</v>
      </c>
      <c r="B25" s="91">
        <f>C25+E25</f>
        <v>79963</v>
      </c>
      <c r="C25" s="92">
        <v>0</v>
      </c>
      <c r="D25" s="93">
        <f>C25/B25</f>
        <v>0</v>
      </c>
      <c r="E25" s="94">
        <v>79963</v>
      </c>
      <c r="F25" s="91">
        <v>54960</v>
      </c>
      <c r="G25" s="92">
        <v>0</v>
      </c>
      <c r="H25" s="93">
        <f>G25/F25</f>
        <v>0</v>
      </c>
      <c r="I25" s="94">
        <v>54960</v>
      </c>
      <c r="J25" s="95"/>
      <c r="K25" s="96"/>
      <c r="L25" s="91">
        <v>81752</v>
      </c>
      <c r="M25" s="92">
        <v>0</v>
      </c>
      <c r="N25" s="93">
        <v>0</v>
      </c>
      <c r="O25" s="94">
        <v>81752</v>
      </c>
      <c r="P25" s="29"/>
    </row>
    <row r="26" spans="1:16" ht="12" customHeight="1">
      <c r="A26" s="97"/>
      <c r="B26" s="95"/>
      <c r="C26" s="95"/>
      <c r="D26" s="95"/>
      <c r="E26" s="95"/>
      <c r="F26" s="95"/>
      <c r="G26" s="95"/>
      <c r="H26" s="95"/>
      <c r="I26" s="95"/>
      <c r="J26" s="95"/>
      <c r="K26" s="96"/>
      <c r="L26" s="95"/>
      <c r="M26" s="95"/>
      <c r="N26" s="95"/>
      <c r="O26" s="95"/>
      <c r="P26" s="29"/>
    </row>
    <row r="27" spans="1:16" ht="40.5" customHeight="1">
      <c r="A27" s="159" t="s">
        <v>3</v>
      </c>
      <c r="B27" s="167" t="s">
        <v>30</v>
      </c>
      <c r="C27" s="168"/>
      <c r="D27" s="168"/>
      <c r="E27" s="169"/>
      <c r="F27" s="167" t="s">
        <v>31</v>
      </c>
      <c r="G27" s="168"/>
      <c r="H27" s="168"/>
      <c r="I27" s="169"/>
      <c r="J27" s="98"/>
      <c r="K27" s="96"/>
      <c r="L27" s="170" t="s">
        <v>32</v>
      </c>
      <c r="M27" s="171"/>
      <c r="N27" s="171"/>
      <c r="O27" s="172"/>
      <c r="P27" s="29"/>
    </row>
    <row r="28" spans="1:16" ht="49.5" customHeight="1" thickBot="1">
      <c r="A28" s="160"/>
      <c r="B28" s="99" t="s">
        <v>7</v>
      </c>
      <c r="C28" s="100" t="s">
        <v>8</v>
      </c>
      <c r="D28" s="100" t="s">
        <v>9</v>
      </c>
      <c r="E28" s="101" t="s">
        <v>10</v>
      </c>
      <c r="F28" s="99" t="s">
        <v>7</v>
      </c>
      <c r="G28" s="100" t="s">
        <v>8</v>
      </c>
      <c r="H28" s="100" t="s">
        <v>9</v>
      </c>
      <c r="I28" s="101" t="s">
        <v>10</v>
      </c>
      <c r="J28" s="15"/>
      <c r="K28" s="96"/>
      <c r="L28" s="102" t="s">
        <v>7</v>
      </c>
      <c r="M28" s="103" t="s">
        <v>8</v>
      </c>
      <c r="N28" s="103" t="s">
        <v>9</v>
      </c>
      <c r="O28" s="104" t="s">
        <v>10</v>
      </c>
      <c r="P28" s="29"/>
    </row>
    <row r="29" spans="1:16" ht="51.75" customHeight="1" thickTop="1">
      <c r="A29" s="19" t="s">
        <v>11</v>
      </c>
      <c r="B29" s="105">
        <f>C29+E29</f>
        <v>65448300</v>
      </c>
      <c r="C29" s="106">
        <f>C7+'[1]Aug22 (PIR)'!C29</f>
        <v>64592746</v>
      </c>
      <c r="D29" s="107">
        <f>C29/B29</f>
        <v>0.98692778880429288</v>
      </c>
      <c r="E29" s="108">
        <f>E7+'[1]Aug22 (PIR)'!E29</f>
        <v>855554</v>
      </c>
      <c r="F29" s="105">
        <f>G29+I29</f>
        <v>64612881</v>
      </c>
      <c r="G29" s="106">
        <f>G7+'[1]Aug22 (PIR)'!G29</f>
        <v>63583581</v>
      </c>
      <c r="H29" s="107">
        <f>G29/F29</f>
        <v>0.98406973990217217</v>
      </c>
      <c r="I29" s="108">
        <f>I7+'[1]Aug22 (PIR)'!I29</f>
        <v>1029300</v>
      </c>
      <c r="J29" s="24"/>
      <c r="L29" s="109">
        <v>57601088</v>
      </c>
      <c r="M29" s="26">
        <v>57376492</v>
      </c>
      <c r="N29" s="27">
        <v>0.99610083753973533</v>
      </c>
      <c r="O29" s="110">
        <v>224596</v>
      </c>
      <c r="P29" s="29"/>
    </row>
    <row r="30" spans="1:16" ht="35.1" customHeight="1">
      <c r="A30" s="30" t="s">
        <v>12</v>
      </c>
      <c r="B30" s="111"/>
      <c r="C30" s="112"/>
      <c r="D30" s="113"/>
      <c r="E30" s="114"/>
      <c r="F30" s="111"/>
      <c r="G30" s="112"/>
      <c r="H30" s="113"/>
      <c r="I30" s="114"/>
      <c r="J30" s="35"/>
      <c r="L30" s="44"/>
      <c r="M30" s="37"/>
      <c r="N30" s="38"/>
      <c r="O30" s="39"/>
      <c r="P30" s="29"/>
    </row>
    <row r="31" spans="1:16" ht="24.95" customHeight="1">
      <c r="A31" s="30" t="s">
        <v>33</v>
      </c>
      <c r="B31" s="111">
        <f t="shared" ref="B31:B36" si="6">C31+E31</f>
        <v>34262927</v>
      </c>
      <c r="C31" s="115">
        <f>C9+'[1]Aug22 (PIR)'!C31</f>
        <v>34096897</v>
      </c>
      <c r="D31" s="116">
        <f t="shared" ref="D31:D47" si="7">C31/B31</f>
        <v>0.99515423769837297</v>
      </c>
      <c r="E31" s="43">
        <f>E9+'[1]Aug22 (PIR)'!E31</f>
        <v>166030</v>
      </c>
      <c r="F31" s="111">
        <f t="shared" ref="F31:F36" si="8">G31+I31</f>
        <v>34550489</v>
      </c>
      <c r="G31" s="115">
        <f>G9+'[1]Aug22 (PIR)'!G31</f>
        <v>34386194</v>
      </c>
      <c r="H31" s="116">
        <f t="shared" ref="H31:H47" si="9">G31/F31</f>
        <v>0.99524478510275205</v>
      </c>
      <c r="I31" s="43">
        <f>I9+'[1]Aug22 (PIR)'!I31</f>
        <v>164295</v>
      </c>
      <c r="J31" s="24"/>
      <c r="L31" s="44">
        <v>34351276</v>
      </c>
      <c r="M31" s="117">
        <v>34153350</v>
      </c>
      <c r="N31" s="46">
        <v>0.99423817618885535</v>
      </c>
      <c r="O31" s="118">
        <v>197926</v>
      </c>
      <c r="P31" s="29"/>
    </row>
    <row r="32" spans="1:16" ht="24.95" customHeight="1">
      <c r="A32" s="30" t="s">
        <v>14</v>
      </c>
      <c r="B32" s="111">
        <f t="shared" si="6"/>
        <v>6831283</v>
      </c>
      <c r="C32" s="115">
        <f>C10+'[1]Aug22 (PIR)'!C32</f>
        <v>6775368</v>
      </c>
      <c r="D32" s="116">
        <f t="shared" si="7"/>
        <v>0.99181486113223538</v>
      </c>
      <c r="E32" s="43">
        <f>E10+'[1]Aug22 (PIR)'!E32</f>
        <v>55915</v>
      </c>
      <c r="F32" s="111">
        <f t="shared" si="8"/>
        <v>6429632</v>
      </c>
      <c r="G32" s="115">
        <f>G10+'[1]Aug22 (PIR)'!G32</f>
        <v>6379957</v>
      </c>
      <c r="H32" s="116">
        <f t="shared" si="9"/>
        <v>0.99227405238744615</v>
      </c>
      <c r="I32" s="43">
        <f>I10+'[1]Aug22 (PIR)'!I32</f>
        <v>49675</v>
      </c>
      <c r="J32" s="24"/>
      <c r="K32" s="48"/>
      <c r="L32" s="44">
        <v>6981692</v>
      </c>
      <c r="M32" s="117">
        <v>6923008</v>
      </c>
      <c r="N32" s="46">
        <v>0.99159458767301678</v>
      </c>
      <c r="O32" s="118">
        <v>58684</v>
      </c>
      <c r="P32" s="29"/>
    </row>
    <row r="33" spans="1:16" ht="24.95" customHeight="1">
      <c r="A33" s="30" t="s">
        <v>15</v>
      </c>
      <c r="B33" s="111">
        <f t="shared" si="6"/>
        <v>791081692</v>
      </c>
      <c r="C33" s="115">
        <f>C11+'[1]Aug22 (PIR)'!C33</f>
        <v>783283973</v>
      </c>
      <c r="D33" s="116">
        <f t="shared" si="7"/>
        <v>0.99014296617042685</v>
      </c>
      <c r="E33" s="43">
        <f>E11+'[1]Aug22 (PIR)'!E33</f>
        <v>7797719</v>
      </c>
      <c r="F33" s="111">
        <f t="shared" si="8"/>
        <v>797273553</v>
      </c>
      <c r="G33" s="115">
        <f>G11+'[1]Aug22 (PIR)'!G33</f>
        <v>789866993</v>
      </c>
      <c r="H33" s="116">
        <f t="shared" si="9"/>
        <v>0.99071013961001164</v>
      </c>
      <c r="I33" s="43">
        <f>I11+'[1]Aug22 (PIR)'!I33</f>
        <v>7406560</v>
      </c>
      <c r="J33" s="24"/>
      <c r="L33" s="44">
        <v>792576280</v>
      </c>
      <c r="M33" s="117">
        <v>783802345</v>
      </c>
      <c r="N33" s="46">
        <v>0.98892985417126034</v>
      </c>
      <c r="O33" s="118">
        <v>8773935</v>
      </c>
      <c r="P33" s="29"/>
    </row>
    <row r="34" spans="1:16" ht="24.95" customHeight="1">
      <c r="A34" s="50" t="s">
        <v>16</v>
      </c>
      <c r="B34" s="111">
        <f t="shared" si="6"/>
        <v>218955</v>
      </c>
      <c r="C34" s="115">
        <f>C12+'[1]Aug22 (PIR)'!C34</f>
        <v>204983</v>
      </c>
      <c r="D34" s="116">
        <f t="shared" si="7"/>
        <v>0.93618780114635425</v>
      </c>
      <c r="E34" s="43">
        <f>E12+'[1]Aug22 (PIR)'!E34</f>
        <v>13972</v>
      </c>
      <c r="F34" s="111">
        <f t="shared" si="8"/>
        <v>195255</v>
      </c>
      <c r="G34" s="115">
        <f>G12+'[1]Aug22 (PIR)'!G34</f>
        <v>182250</v>
      </c>
      <c r="H34" s="116">
        <f t="shared" si="9"/>
        <v>0.93339479142659598</v>
      </c>
      <c r="I34" s="43">
        <f>I12+'[1]Aug22 (PIR)'!I34</f>
        <v>13005</v>
      </c>
      <c r="J34" s="24"/>
      <c r="L34" s="44">
        <v>242503</v>
      </c>
      <c r="M34" s="117">
        <v>227032</v>
      </c>
      <c r="N34" s="46">
        <v>0.93620285109874934</v>
      </c>
      <c r="O34" s="118">
        <v>15471</v>
      </c>
      <c r="P34" s="29"/>
    </row>
    <row r="35" spans="1:16" ht="24.95" customHeight="1">
      <c r="A35" s="30" t="s">
        <v>34</v>
      </c>
      <c r="B35" s="111">
        <f t="shared" si="6"/>
        <v>95917839</v>
      </c>
      <c r="C35" s="115">
        <f>C13+'[1]Aug22 (PIR)'!C35</f>
        <v>92421665</v>
      </c>
      <c r="D35" s="116">
        <f t="shared" si="7"/>
        <v>0.96355032560731479</v>
      </c>
      <c r="E35" s="43">
        <f>E13+'[1]Aug22 (PIR)'!E35</f>
        <v>3496174</v>
      </c>
      <c r="F35" s="111">
        <f t="shared" si="8"/>
        <v>100674883</v>
      </c>
      <c r="G35" s="115">
        <f>G13+'[1]Aug22 (PIR)'!G35</f>
        <v>97165481</v>
      </c>
      <c r="H35" s="116">
        <f t="shared" si="9"/>
        <v>0.96514123587310252</v>
      </c>
      <c r="I35" s="43">
        <f>I13+'[1]Aug22 (PIR)'!I35</f>
        <v>3509402</v>
      </c>
      <c r="J35" s="24"/>
      <c r="L35" s="44">
        <v>98380563</v>
      </c>
      <c r="M35" s="117">
        <v>94318123</v>
      </c>
      <c r="N35" s="46">
        <v>0.9587068840010603</v>
      </c>
      <c r="O35" s="118">
        <v>4062440</v>
      </c>
      <c r="P35" s="29"/>
    </row>
    <row r="36" spans="1:16" ht="24.95" customHeight="1">
      <c r="A36" s="30" t="s">
        <v>35</v>
      </c>
      <c r="B36" s="111">
        <f t="shared" si="6"/>
        <v>72628219</v>
      </c>
      <c r="C36" s="115">
        <f>C14+'[1]Aug22 (PIR)'!C36</f>
        <v>71250603</v>
      </c>
      <c r="D36" s="116">
        <f t="shared" si="7"/>
        <v>0.98103194572346597</v>
      </c>
      <c r="E36" s="43">
        <f>E14+'[1]Aug22 (PIR)'!E36</f>
        <v>1377616</v>
      </c>
      <c r="F36" s="111">
        <f t="shared" si="8"/>
        <v>80627182</v>
      </c>
      <c r="G36" s="115">
        <f>G14+'[1]Aug22 (PIR)'!G36</f>
        <v>79177723</v>
      </c>
      <c r="H36" s="116">
        <f t="shared" si="9"/>
        <v>0.98202270048331841</v>
      </c>
      <c r="I36" s="43">
        <f>I14+'[1]Aug22 (PIR)'!I36</f>
        <v>1449459</v>
      </c>
      <c r="J36" s="24"/>
      <c r="L36" s="44">
        <v>71616796</v>
      </c>
      <c r="M36" s="117">
        <v>70075065</v>
      </c>
      <c r="N36" s="46">
        <v>0.97847249407806514</v>
      </c>
      <c r="O36" s="118">
        <v>1541731</v>
      </c>
      <c r="P36" s="29"/>
    </row>
    <row r="37" spans="1:16" ht="35.1" customHeight="1">
      <c r="A37" s="52" t="s">
        <v>19</v>
      </c>
      <c r="B37" s="119">
        <f>SUM(B31:B36)</f>
        <v>1000940915</v>
      </c>
      <c r="C37" s="120">
        <f>SUM(C31:C36)</f>
        <v>988033489</v>
      </c>
      <c r="D37" s="116">
        <f t="shared" si="7"/>
        <v>0.98710470737426093</v>
      </c>
      <c r="E37" s="121">
        <f>SUM(E31:E36)</f>
        <v>12907426</v>
      </c>
      <c r="F37" s="119">
        <f>SUM(F31:F36)</f>
        <v>1019750994</v>
      </c>
      <c r="G37" s="120">
        <f>SUM(G31:G36)</f>
        <v>1007158598</v>
      </c>
      <c r="H37" s="116">
        <f t="shared" si="9"/>
        <v>0.98765149916588357</v>
      </c>
      <c r="I37" s="121">
        <f>SUM(I31:I36)</f>
        <v>12592396</v>
      </c>
      <c r="J37" s="24"/>
      <c r="L37" s="56">
        <v>1004149110</v>
      </c>
      <c r="M37" s="117">
        <v>989498923</v>
      </c>
      <c r="N37" s="46">
        <v>0.98541034707484831</v>
      </c>
      <c r="O37" s="118">
        <v>14650187</v>
      </c>
      <c r="P37" s="29"/>
    </row>
    <row r="38" spans="1:16" ht="35.1" customHeight="1">
      <c r="A38" s="52" t="s">
        <v>36</v>
      </c>
      <c r="B38" s="53">
        <f t="shared" ref="B38:B43" si="10">C38+E38</f>
        <v>34289325</v>
      </c>
      <c r="C38" s="122">
        <f>C16+'[1]Aug22 (PIR)'!C38</f>
        <v>32370426</v>
      </c>
      <c r="D38" s="123">
        <f t="shared" si="7"/>
        <v>0.94403800599749343</v>
      </c>
      <c r="E38" s="124">
        <f>E16+'[1]Aug22 (PIR)'!E38</f>
        <v>1918899</v>
      </c>
      <c r="F38" s="53">
        <f t="shared" ref="F38:F43" si="11">G38+I38</f>
        <v>23661838</v>
      </c>
      <c r="G38" s="122">
        <f>G16+'[1]Aug22 (PIR)'!G38</f>
        <v>22111409</v>
      </c>
      <c r="H38" s="123">
        <f t="shared" si="9"/>
        <v>0.9344755466587169</v>
      </c>
      <c r="I38" s="124">
        <f>I16+'[1]Aug22 (PIR)'!I38</f>
        <v>1550429</v>
      </c>
      <c r="J38" s="24"/>
      <c r="L38" s="56">
        <v>26311388</v>
      </c>
      <c r="M38" s="125">
        <v>24561546</v>
      </c>
      <c r="N38" s="126">
        <v>0.93349488061975294</v>
      </c>
      <c r="O38" s="127">
        <v>1749842</v>
      </c>
      <c r="P38" s="29"/>
    </row>
    <row r="39" spans="1:16" ht="35.1" customHeight="1">
      <c r="A39" s="61" t="s">
        <v>21</v>
      </c>
      <c r="B39" s="53">
        <f t="shared" si="10"/>
        <v>36873117</v>
      </c>
      <c r="C39" s="122">
        <f>C17+'[1]Aug22 (PIR)'!C39</f>
        <v>31467210</v>
      </c>
      <c r="D39" s="123">
        <f t="shared" si="7"/>
        <v>0.85339164573475035</v>
      </c>
      <c r="E39" s="124">
        <f>E17+'[1]Aug22 (PIR)'!E39</f>
        <v>5405907</v>
      </c>
      <c r="F39" s="53">
        <f t="shared" si="11"/>
        <v>36939421</v>
      </c>
      <c r="G39" s="122">
        <f>G17+'[1]Aug22 (PIR)'!G39</f>
        <v>31128460</v>
      </c>
      <c r="H39" s="123">
        <f t="shared" si="9"/>
        <v>0.84268944009707136</v>
      </c>
      <c r="I39" s="124">
        <f>I17+'[1]Aug22 (PIR)'!I39</f>
        <v>5810961</v>
      </c>
      <c r="J39" s="24"/>
      <c r="L39" s="56">
        <v>56830391</v>
      </c>
      <c r="M39" s="125">
        <v>46795656</v>
      </c>
      <c r="N39" s="126">
        <v>0.82342660637333998</v>
      </c>
      <c r="O39" s="127">
        <v>10034735</v>
      </c>
      <c r="P39" s="29"/>
    </row>
    <row r="40" spans="1:16" ht="35.1" customHeight="1">
      <c r="A40" s="52" t="s">
        <v>22</v>
      </c>
      <c r="B40" s="53">
        <f t="shared" si="10"/>
        <v>141075019</v>
      </c>
      <c r="C40" s="122">
        <f>C18+'[1]Aug22 (PIR)'!C40</f>
        <v>113338897</v>
      </c>
      <c r="D40" s="123">
        <f t="shared" si="7"/>
        <v>0.80339451877018708</v>
      </c>
      <c r="E40" s="62">
        <f>E18+'[1]Aug22 (PIR)'!E40</f>
        <v>27736122</v>
      </c>
      <c r="F40" s="53">
        <f t="shared" si="11"/>
        <v>125582184</v>
      </c>
      <c r="G40" s="122">
        <f>G18+'[1]Aug22 (PIR)'!G40</f>
        <v>99559646</v>
      </c>
      <c r="H40" s="123">
        <f t="shared" si="9"/>
        <v>0.79278479501519106</v>
      </c>
      <c r="I40" s="62">
        <f>I18+'[1]Aug22 (PIR)'!I40</f>
        <v>26022538</v>
      </c>
      <c r="J40" s="24"/>
      <c r="L40" s="56">
        <v>134579786</v>
      </c>
      <c r="M40" s="125">
        <v>108546072</v>
      </c>
      <c r="N40" s="126">
        <v>0.80655554022057963</v>
      </c>
      <c r="O40" s="127">
        <v>26033714</v>
      </c>
      <c r="P40" s="29"/>
    </row>
    <row r="41" spans="1:16" ht="35.1" customHeight="1">
      <c r="A41" s="64" t="s">
        <v>23</v>
      </c>
      <c r="B41" s="65">
        <f t="shared" si="10"/>
        <v>319130616</v>
      </c>
      <c r="C41" s="128">
        <f>C19+'[1]Aug22 (PIR)'!C41</f>
        <v>259776141</v>
      </c>
      <c r="D41" s="67">
        <f t="shared" si="7"/>
        <v>0.81401196869184123</v>
      </c>
      <c r="E41" s="129">
        <f>E19+'[1]Aug22 (PIR)'!E41</f>
        <v>59354475</v>
      </c>
      <c r="F41" s="65">
        <f t="shared" si="11"/>
        <v>1836040</v>
      </c>
      <c r="G41" s="128">
        <f>G19+'[1]Aug22 (PIR)'!G41</f>
        <v>831894</v>
      </c>
      <c r="H41" s="67">
        <f t="shared" si="9"/>
        <v>0.45309143591642881</v>
      </c>
      <c r="I41" s="129">
        <f>I19+'[1]Aug22 (PIR)'!I41</f>
        <v>1004146</v>
      </c>
      <c r="J41" s="24"/>
      <c r="L41" s="65">
        <v>163521505</v>
      </c>
      <c r="M41" s="128">
        <v>125940744</v>
      </c>
      <c r="N41" s="67">
        <v>0.77017847897131331</v>
      </c>
      <c r="O41" s="129">
        <v>37580761</v>
      </c>
      <c r="P41" s="29"/>
    </row>
    <row r="42" spans="1:16" ht="35.1" customHeight="1">
      <c r="A42" s="64" t="s">
        <v>24</v>
      </c>
      <c r="B42" s="65">
        <f t="shared" si="10"/>
        <v>109396408</v>
      </c>
      <c r="C42" s="128">
        <f>C20+'[1]Aug22 (PIR)'!C42</f>
        <v>89408873</v>
      </c>
      <c r="D42" s="67">
        <f t="shared" si="7"/>
        <v>0.81729258423183326</v>
      </c>
      <c r="E42" s="129">
        <f>E20+'[1]Aug22 (PIR)'!E42</f>
        <v>19987535</v>
      </c>
      <c r="F42" s="65">
        <f t="shared" si="11"/>
        <v>108292816</v>
      </c>
      <c r="G42" s="128">
        <f>G20+'[1]Aug22 (PIR)'!G42</f>
        <v>93781387</v>
      </c>
      <c r="H42" s="67">
        <f t="shared" si="9"/>
        <v>0.86599823020577837</v>
      </c>
      <c r="I42" s="129">
        <f>I20+'[1]Aug22 (PIR)'!I42</f>
        <v>14511429</v>
      </c>
      <c r="J42" s="24"/>
      <c r="L42" s="65"/>
      <c r="M42" s="128"/>
      <c r="N42" s="67"/>
      <c r="O42" s="129"/>
      <c r="P42" s="29"/>
    </row>
    <row r="43" spans="1:16" ht="35.1" customHeight="1">
      <c r="A43" s="52" t="s">
        <v>25</v>
      </c>
      <c r="B43" s="59">
        <f t="shared" si="10"/>
        <v>581668</v>
      </c>
      <c r="C43" s="122">
        <f>C21+'[1]Aug22 (PIR)'!C43</f>
        <v>581668</v>
      </c>
      <c r="D43" s="54">
        <f t="shared" si="7"/>
        <v>1</v>
      </c>
      <c r="E43" s="62">
        <f>E21+'[1]Aug22 (PIR)'!E43</f>
        <v>0</v>
      </c>
      <c r="F43" s="59">
        <f t="shared" si="11"/>
        <v>602478</v>
      </c>
      <c r="G43" s="122">
        <f>G21+'[1]Aug22 (PIR)'!G43</f>
        <v>602478</v>
      </c>
      <c r="H43" s="54">
        <f t="shared" si="9"/>
        <v>1</v>
      </c>
      <c r="I43" s="62">
        <f>I21+'[1]Aug22 (PIR)'!I43</f>
        <v>0</v>
      </c>
      <c r="J43" s="24"/>
      <c r="L43" s="60">
        <v>485085</v>
      </c>
      <c r="M43" s="125">
        <v>485085</v>
      </c>
      <c r="N43" s="57">
        <v>1</v>
      </c>
      <c r="O43" s="127">
        <v>0</v>
      </c>
      <c r="P43" s="29"/>
    </row>
    <row r="44" spans="1:16" ht="35.1" customHeight="1">
      <c r="A44" s="70" t="s">
        <v>26</v>
      </c>
      <c r="B44" s="71">
        <f>SUM(C44+E44)</f>
        <v>1707735368</v>
      </c>
      <c r="C44" s="130">
        <f>C22+'[1]Aug22 (PIR)'!C44</f>
        <v>1579569450</v>
      </c>
      <c r="D44" s="73">
        <f t="shared" si="7"/>
        <v>0.92494977828438352</v>
      </c>
      <c r="E44" s="131">
        <f>E22+'[1]Aug22 (PIR)'!E44</f>
        <v>128165918</v>
      </c>
      <c r="F44" s="71">
        <f>SUM(G44+I44)</f>
        <v>1381278652</v>
      </c>
      <c r="G44" s="130">
        <f>G22+'[1]Aug22 (PIR)'!G44</f>
        <v>1318757453</v>
      </c>
      <c r="H44" s="73">
        <f t="shared" si="9"/>
        <v>0.95473672244954089</v>
      </c>
      <c r="I44" s="131">
        <f>I22+'[1]Aug22 (PIR)'!I44</f>
        <v>62521199</v>
      </c>
      <c r="J44" s="75"/>
      <c r="L44" s="76">
        <v>1443478353</v>
      </c>
      <c r="M44" s="132">
        <v>1353204518</v>
      </c>
      <c r="N44" s="78">
        <v>0.93746090143133587</v>
      </c>
      <c r="O44" s="132">
        <v>90273835</v>
      </c>
      <c r="P44" s="29"/>
    </row>
    <row r="45" spans="1:16" ht="35.1" customHeight="1">
      <c r="A45" s="79" t="s">
        <v>27</v>
      </c>
      <c r="B45" s="80">
        <f>B44-B41-B42</f>
        <v>1279208344</v>
      </c>
      <c r="C45" s="81">
        <f>C44-C41-C42</f>
        <v>1230384436</v>
      </c>
      <c r="D45" s="82">
        <f t="shared" si="7"/>
        <v>0.96183271612556021</v>
      </c>
      <c r="E45" s="83">
        <f>E44-E41-E42</f>
        <v>48823908</v>
      </c>
      <c r="F45" s="80">
        <f>F44-F41-F42</f>
        <v>1271149796</v>
      </c>
      <c r="G45" s="81">
        <f>G44-G41-G42</f>
        <v>1224144172</v>
      </c>
      <c r="H45" s="82">
        <f t="shared" si="9"/>
        <v>0.96302117645936358</v>
      </c>
      <c r="I45" s="83">
        <f>I44-I41-I42</f>
        <v>47005624</v>
      </c>
      <c r="J45" s="75"/>
      <c r="L45" s="133">
        <v>1279956848</v>
      </c>
      <c r="M45" s="134">
        <v>1227263774</v>
      </c>
      <c r="N45" s="82">
        <v>0.95883214806629169</v>
      </c>
      <c r="O45" s="135">
        <v>52693074</v>
      </c>
      <c r="P45" s="29"/>
    </row>
    <row r="46" spans="1:16" ht="35.1" customHeight="1">
      <c r="A46" s="86" t="s">
        <v>28</v>
      </c>
      <c r="B46" s="71">
        <f>B45-B40</f>
        <v>1138133325</v>
      </c>
      <c r="C46" s="87">
        <f>C45-C40</f>
        <v>1117045539</v>
      </c>
      <c r="D46" s="73">
        <f t="shared" si="7"/>
        <v>0.98147160307427073</v>
      </c>
      <c r="E46" s="74">
        <f>E45-E40</f>
        <v>21087786</v>
      </c>
      <c r="F46" s="71">
        <f>F45-F40</f>
        <v>1145567612</v>
      </c>
      <c r="G46" s="87">
        <f>G45-G40</f>
        <v>1124584526</v>
      </c>
      <c r="H46" s="73">
        <f t="shared" si="9"/>
        <v>0.98168324088408321</v>
      </c>
      <c r="I46" s="74">
        <f>I45-I40</f>
        <v>20983086</v>
      </c>
      <c r="J46" s="136"/>
      <c r="L46" s="137">
        <v>1145377062</v>
      </c>
      <c r="M46" s="138">
        <v>1118717702</v>
      </c>
      <c r="N46" s="78">
        <v>0.97672438109294002</v>
      </c>
      <c r="O46" s="139">
        <v>26659360</v>
      </c>
      <c r="P46" s="29"/>
    </row>
    <row r="47" spans="1:16" ht="35.1" customHeight="1">
      <c r="A47" s="90" t="s">
        <v>29</v>
      </c>
      <c r="B47" s="91">
        <f>C47+E47</f>
        <v>784462</v>
      </c>
      <c r="C47" s="92">
        <f>C25+'[1]Aug22 (PIR)'!C47</f>
        <v>0</v>
      </c>
      <c r="D47" s="93">
        <f t="shared" si="7"/>
        <v>0</v>
      </c>
      <c r="E47" s="94">
        <f>E25+'[1]Aug22 (PIR)'!E47</f>
        <v>784462</v>
      </c>
      <c r="F47" s="91">
        <f>G47+I47</f>
        <v>690552</v>
      </c>
      <c r="G47" s="92">
        <f>G25+'[1]Aug22 (PIR)'!G47</f>
        <v>0</v>
      </c>
      <c r="H47" s="93">
        <f t="shared" si="9"/>
        <v>0</v>
      </c>
      <c r="I47" s="94">
        <f>I25+'[1]Aug22 (PIR)'!I47</f>
        <v>690552</v>
      </c>
      <c r="J47" s="136"/>
      <c r="L47" s="91">
        <v>843913</v>
      </c>
      <c r="M47" s="92">
        <v>0</v>
      </c>
      <c r="N47" s="93">
        <v>0</v>
      </c>
      <c r="O47" s="94">
        <v>843913</v>
      </c>
      <c r="P47" s="29"/>
    </row>
    <row r="48" spans="1:16" s="11" customFormat="1" ht="35.1" customHeight="1">
      <c r="A48" s="140" t="s">
        <v>37</v>
      </c>
      <c r="J48" s="141"/>
      <c r="K48" s="142"/>
      <c r="L48" s="142"/>
    </row>
    <row r="49" spans="1:14" ht="35.1" customHeight="1">
      <c r="A49" s="143" t="s">
        <v>38</v>
      </c>
      <c r="B49" s="144"/>
      <c r="C49" s="144"/>
      <c r="D49" s="145"/>
      <c r="E49" s="144"/>
      <c r="F49" s="144"/>
      <c r="G49" s="144"/>
      <c r="H49" s="145"/>
      <c r="I49" s="144"/>
      <c r="J49" s="146"/>
      <c r="M49" s="85"/>
      <c r="N49" s="85"/>
    </row>
    <row r="50" spans="1:14" ht="35.1" customHeight="1">
      <c r="A50" s="148" t="s">
        <v>39</v>
      </c>
      <c r="B50" s="149"/>
      <c r="C50" s="149"/>
      <c r="D50" s="149"/>
      <c r="E50" s="149"/>
      <c r="F50" s="149"/>
      <c r="G50" s="149"/>
      <c r="H50" s="149"/>
      <c r="I50" s="149"/>
      <c r="J50" s="146"/>
      <c r="M50" s="85"/>
      <c r="N50" s="85"/>
    </row>
    <row r="51" spans="1:14" ht="19.5" customHeight="1">
      <c r="A51" s="155" t="s">
        <v>40</v>
      </c>
      <c r="B51" s="156"/>
      <c r="C51" s="156"/>
      <c r="D51" s="156"/>
      <c r="E51" s="156"/>
      <c r="F51" s="156"/>
      <c r="G51" s="156"/>
      <c r="H51" s="156"/>
      <c r="I51" s="156"/>
      <c r="J51" s="150"/>
      <c r="M51" s="85"/>
      <c r="N51" s="85"/>
    </row>
    <row r="52" spans="1:14" ht="12.75" customHeight="1">
      <c r="A52" s="156"/>
      <c r="B52" s="156"/>
      <c r="C52" s="156"/>
      <c r="D52" s="156"/>
      <c r="E52" s="156"/>
      <c r="F52" s="156"/>
      <c r="G52" s="156"/>
      <c r="H52" s="156"/>
      <c r="I52" s="156"/>
      <c r="J52" s="150"/>
      <c r="M52" s="85"/>
      <c r="N52" s="85"/>
    </row>
    <row r="53" spans="1:14" ht="19.899999999999999" customHeight="1">
      <c r="B53" s="150"/>
      <c r="C53" s="150"/>
      <c r="D53" s="150"/>
      <c r="E53" s="150"/>
      <c r="F53" s="150"/>
      <c r="G53" s="150"/>
      <c r="H53" s="150"/>
      <c r="I53" s="150"/>
      <c r="J53" s="150"/>
      <c r="M53" s="85"/>
      <c r="N53" s="85"/>
    </row>
    <row r="54" spans="1:14" ht="19.899999999999999" customHeight="1">
      <c r="B54" s="150"/>
      <c r="C54" s="150"/>
      <c r="D54" s="150"/>
      <c r="E54" s="150"/>
      <c r="F54" s="150"/>
      <c r="G54" s="150"/>
      <c r="H54" s="150"/>
      <c r="I54" s="150"/>
      <c r="J54" s="150"/>
      <c r="M54" s="85"/>
      <c r="N54" s="85"/>
    </row>
    <row r="55" spans="1:14">
      <c r="B55" s="150"/>
      <c r="C55" s="150"/>
      <c r="D55" s="150"/>
      <c r="E55" s="150"/>
      <c r="F55" s="150"/>
      <c r="G55" s="150"/>
      <c r="H55" s="150"/>
      <c r="I55" s="150"/>
      <c r="J55" s="150"/>
      <c r="M55" s="85"/>
      <c r="N55" s="85"/>
    </row>
    <row r="56" spans="1:14">
      <c r="B56" s="150"/>
      <c r="C56" s="150"/>
      <c r="D56" s="150"/>
      <c r="E56" s="150"/>
      <c r="F56" s="150"/>
      <c r="G56" s="150"/>
      <c r="H56" s="150"/>
      <c r="I56" s="150"/>
      <c r="J56" s="150"/>
      <c r="M56" s="85"/>
      <c r="N56" s="85"/>
    </row>
    <row r="57" spans="1:14">
      <c r="B57" s="150"/>
      <c r="C57" s="150"/>
      <c r="D57" s="150"/>
      <c r="E57" s="150"/>
      <c r="F57" s="150"/>
      <c r="G57" s="150"/>
      <c r="H57" s="150"/>
      <c r="I57" s="150"/>
      <c r="J57" s="150"/>
      <c r="M57" s="85"/>
      <c r="N57" s="85"/>
    </row>
    <row r="59" spans="1:14">
      <c r="B59" s="151"/>
      <c r="C59" s="151"/>
      <c r="D59" s="152"/>
      <c r="E59" s="151"/>
      <c r="F59" s="151"/>
      <c r="G59" s="151"/>
      <c r="H59" s="152"/>
      <c r="I59" s="151"/>
      <c r="J59" s="151"/>
    </row>
    <row r="62" spans="1:14">
      <c r="A62" s="152"/>
      <c r="B62" s="147"/>
      <c r="C62" s="147"/>
      <c r="D62" s="147"/>
      <c r="E62" s="147"/>
      <c r="F62" s="147"/>
      <c r="G62" s="147"/>
      <c r="H62" s="147"/>
      <c r="I62" s="147"/>
      <c r="J62" s="147"/>
    </row>
    <row r="63" spans="1:14">
      <c r="A63" s="152"/>
      <c r="B63" s="147"/>
      <c r="C63" s="147"/>
      <c r="D63" s="153"/>
      <c r="E63" s="147"/>
      <c r="F63" s="147"/>
      <c r="G63" s="147"/>
      <c r="H63" s="153"/>
      <c r="I63" s="147"/>
      <c r="J63" s="147"/>
    </row>
    <row r="64" spans="1:14">
      <c r="A64" s="85"/>
      <c r="B64" s="147"/>
      <c r="C64" s="147"/>
      <c r="D64" s="147"/>
      <c r="E64" s="147"/>
      <c r="F64" s="147"/>
      <c r="G64" s="147"/>
      <c r="H64" s="147"/>
      <c r="I64" s="147"/>
      <c r="J64" s="147"/>
    </row>
    <row r="65" spans="1:256" s="2" customFormat="1">
      <c r="A65" s="152"/>
      <c r="B65" s="147"/>
      <c r="C65" s="147"/>
      <c r="D65" s="147"/>
      <c r="E65" s="147"/>
      <c r="F65" s="147"/>
      <c r="G65" s="147"/>
      <c r="H65" s="147"/>
      <c r="I65" s="147"/>
      <c r="J65" s="147"/>
      <c r="L65" s="1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2" customFormat="1">
      <c r="A66" s="152"/>
      <c r="B66" s="147"/>
      <c r="C66" s="147"/>
      <c r="D66" s="153"/>
      <c r="E66" s="147"/>
      <c r="F66" s="147"/>
      <c r="G66" s="147"/>
      <c r="H66" s="153"/>
      <c r="I66" s="147"/>
      <c r="J66" s="147"/>
      <c r="L66" s="1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2" customFormat="1">
      <c r="A67" s="152"/>
      <c r="B67" s="147"/>
      <c r="C67" s="147"/>
      <c r="D67" s="153"/>
      <c r="E67" s="147"/>
      <c r="F67" s="147"/>
      <c r="G67" s="147"/>
      <c r="H67" s="153"/>
      <c r="I67" s="147"/>
      <c r="J67" s="147"/>
      <c r="L67" s="1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2" customFormat="1">
      <c r="A68" s="152"/>
      <c r="B68" s="147"/>
      <c r="C68" s="147"/>
      <c r="D68" s="153"/>
      <c r="E68" s="147"/>
      <c r="F68" s="147"/>
      <c r="G68" s="147"/>
      <c r="H68" s="153"/>
      <c r="I68" s="147"/>
      <c r="J68" s="147"/>
      <c r="L68" s="1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2" customFormat="1">
      <c r="A69" s="152"/>
      <c r="B69" s="147"/>
      <c r="C69" s="147"/>
      <c r="D69" s="153"/>
      <c r="E69" s="147"/>
      <c r="F69" s="147"/>
      <c r="G69" s="147"/>
      <c r="H69" s="153"/>
      <c r="I69" s="147"/>
      <c r="J69" s="147"/>
      <c r="L69" s="1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2" customFormat="1">
      <c r="A70" s="152"/>
      <c r="B70" s="147"/>
      <c r="C70" s="147"/>
      <c r="D70" s="153"/>
      <c r="E70" s="147"/>
      <c r="F70" s="147"/>
      <c r="G70" s="147"/>
      <c r="H70" s="153"/>
      <c r="I70" s="147"/>
      <c r="J70" s="147"/>
      <c r="L70" s="1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2" customFormat="1">
      <c r="A71" s="85"/>
      <c r="B71" s="147"/>
      <c r="C71" s="147"/>
      <c r="D71" s="153"/>
      <c r="E71" s="147"/>
      <c r="F71" s="147"/>
      <c r="G71" s="147"/>
      <c r="H71" s="153"/>
      <c r="I71" s="147"/>
      <c r="J71" s="147"/>
      <c r="L71" s="1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2" customFormat="1">
      <c r="A72" s="152"/>
      <c r="B72" s="147"/>
      <c r="C72" s="147"/>
      <c r="D72" s="153"/>
      <c r="E72" s="147"/>
      <c r="F72" s="147"/>
      <c r="G72" s="147"/>
      <c r="H72" s="153"/>
      <c r="I72" s="147"/>
      <c r="J72" s="147"/>
      <c r="L72" s="1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2" customFormat="1">
      <c r="A73" s="85"/>
      <c r="B73" s="147"/>
      <c r="C73" s="147"/>
      <c r="D73" s="153"/>
      <c r="E73" s="147"/>
      <c r="F73" s="147"/>
      <c r="G73" s="147"/>
      <c r="H73" s="153"/>
      <c r="I73" s="147"/>
      <c r="J73" s="147"/>
      <c r="L73" s="1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2" customFormat="1">
      <c r="A74" s="152"/>
      <c r="B74" s="147"/>
      <c r="C74" s="147"/>
      <c r="D74" s="153"/>
      <c r="E74" s="147"/>
      <c r="F74" s="147"/>
      <c r="G74" s="147"/>
      <c r="H74" s="153"/>
      <c r="I74" s="147"/>
      <c r="J74" s="147"/>
      <c r="L74" s="1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2" customFormat="1">
      <c r="A75" s="152"/>
      <c r="B75" s="147"/>
      <c r="C75" s="147"/>
      <c r="D75" s="153"/>
      <c r="E75" s="147"/>
      <c r="F75" s="147"/>
      <c r="G75" s="147"/>
      <c r="H75" s="153"/>
      <c r="I75" s="147"/>
      <c r="J75" s="147"/>
      <c r="L75" s="1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2" customFormat="1">
      <c r="A76" s="152"/>
      <c r="B76" s="147"/>
      <c r="C76" s="147"/>
      <c r="D76" s="153"/>
      <c r="E76" s="147"/>
      <c r="F76" s="147"/>
      <c r="G76" s="147"/>
      <c r="H76" s="153"/>
      <c r="I76" s="147"/>
      <c r="J76" s="147"/>
      <c r="L76" s="1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2" customFormat="1">
      <c r="A77" s="85"/>
      <c r="B77" s="147"/>
      <c r="C77" s="147"/>
      <c r="D77" s="153"/>
      <c r="E77" s="147"/>
      <c r="F77" s="147"/>
      <c r="G77" s="147"/>
      <c r="H77" s="153"/>
      <c r="I77" s="147"/>
      <c r="J77" s="147"/>
      <c r="L77" s="1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2" customFormat="1">
      <c r="A78" s="152"/>
      <c r="B78" s="147"/>
      <c r="C78" s="147"/>
      <c r="D78" s="153"/>
      <c r="E78" s="147"/>
      <c r="F78" s="147"/>
      <c r="G78" s="147"/>
      <c r="H78" s="153"/>
      <c r="I78" s="147"/>
      <c r="J78" s="147"/>
      <c r="L78" s="1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2" customFormat="1">
      <c r="A79" s="85"/>
      <c r="B79" s="147"/>
      <c r="C79" s="147"/>
      <c r="D79" s="153"/>
      <c r="E79" s="147"/>
      <c r="F79" s="147"/>
      <c r="G79" s="147"/>
      <c r="H79" s="153"/>
      <c r="I79" s="147"/>
      <c r="J79" s="147"/>
      <c r="L79" s="1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2" customFormat="1">
      <c r="A80" s="152"/>
      <c r="B80" s="84"/>
      <c r="C80" s="84"/>
      <c r="D80" s="84"/>
      <c r="E80" s="84"/>
      <c r="F80" s="84"/>
      <c r="G80" s="84"/>
      <c r="H80" s="84"/>
      <c r="I80" s="84"/>
      <c r="J80" s="84"/>
      <c r="L80" s="1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2" customFormat="1">
      <c r="A81" s="152"/>
      <c r="B81" s="150"/>
      <c r="C81" s="150"/>
      <c r="D81" s="150"/>
      <c r="E81" s="150"/>
      <c r="F81" s="150"/>
      <c r="G81" s="150"/>
      <c r="H81" s="150"/>
      <c r="I81" s="150"/>
      <c r="J81" s="150"/>
      <c r="L81" s="1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2" customFormat="1">
      <c r="A82"/>
      <c r="B82"/>
      <c r="C82"/>
      <c r="D82"/>
      <c r="E82"/>
      <c r="F82"/>
      <c r="G82"/>
      <c r="H82"/>
      <c r="I82"/>
      <c r="J82"/>
      <c r="L82" s="1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2" customFormat="1">
      <c r="A83"/>
      <c r="B83"/>
      <c r="C83"/>
      <c r="D83"/>
      <c r="E83"/>
      <c r="F83"/>
      <c r="G83"/>
      <c r="H83"/>
      <c r="I83"/>
      <c r="J83"/>
      <c r="L83" s="1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2" customFormat="1">
      <c r="A84"/>
      <c r="B84"/>
      <c r="C84"/>
      <c r="D84"/>
      <c r="E84"/>
      <c r="F84"/>
      <c r="G84"/>
      <c r="H84"/>
      <c r="I84"/>
      <c r="J84"/>
      <c r="L84" s="1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2" customFormat="1">
      <c r="A85" s="154"/>
      <c r="B85"/>
      <c r="C85"/>
      <c r="D85"/>
      <c r="E85"/>
      <c r="F85"/>
      <c r="G85"/>
      <c r="H85"/>
      <c r="I85"/>
      <c r="J85"/>
      <c r="L85" s="1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2" customFormat="1">
      <c r="A86"/>
      <c r="B86"/>
      <c r="C86"/>
      <c r="D86"/>
      <c r="E86"/>
      <c r="F86"/>
      <c r="G86"/>
      <c r="H86"/>
      <c r="I86"/>
      <c r="J86"/>
      <c r="L86" s="1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2" customFormat="1">
      <c r="A87" s="154"/>
      <c r="B87"/>
      <c r="C87"/>
      <c r="D87"/>
      <c r="E87"/>
      <c r="F87"/>
      <c r="G87"/>
      <c r="H87"/>
      <c r="I87"/>
      <c r="J87"/>
      <c r="L87" s="1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2" customFormat="1">
      <c r="A88"/>
      <c r="B88"/>
      <c r="C88"/>
      <c r="D88"/>
      <c r="E88"/>
      <c r="F88"/>
      <c r="G88"/>
      <c r="H88"/>
      <c r="I88"/>
      <c r="J88"/>
      <c r="L88" s="1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2" customFormat="1">
      <c r="A89"/>
      <c r="B89"/>
      <c r="C89"/>
      <c r="D89"/>
      <c r="E89"/>
      <c r="F89"/>
      <c r="G89"/>
      <c r="H89"/>
      <c r="I89"/>
      <c r="J89"/>
      <c r="L89" s="1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2" customFormat="1">
      <c r="A90"/>
      <c r="B90"/>
      <c r="C90"/>
      <c r="D90"/>
      <c r="E90"/>
      <c r="F90"/>
      <c r="G90"/>
      <c r="H90"/>
      <c r="I90"/>
      <c r="J90"/>
      <c r="L90" s="1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2" customFormat="1">
      <c r="A91"/>
      <c r="B91"/>
      <c r="C91"/>
      <c r="D91"/>
      <c r="E91"/>
      <c r="F91"/>
      <c r="G91"/>
      <c r="H91"/>
      <c r="I91"/>
      <c r="J91"/>
      <c r="L91" s="1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2" customFormat="1">
      <c r="A92"/>
      <c r="B92"/>
      <c r="C92"/>
      <c r="D92"/>
      <c r="E92"/>
      <c r="F92"/>
      <c r="G92"/>
      <c r="H92"/>
      <c r="I92"/>
      <c r="J92"/>
      <c r="L92" s="1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2" customFormat="1">
      <c r="A93"/>
      <c r="B93"/>
      <c r="C93"/>
      <c r="D93"/>
      <c r="E93"/>
      <c r="F93"/>
      <c r="G93"/>
      <c r="H93"/>
      <c r="I93"/>
      <c r="J93"/>
      <c r="L93" s="1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2" customFormat="1">
      <c r="A94"/>
      <c r="B94"/>
      <c r="C94"/>
      <c r="D94"/>
      <c r="E94"/>
      <c r="F94"/>
      <c r="G94"/>
      <c r="H94"/>
      <c r="I94"/>
      <c r="J94"/>
      <c r="L94" s="1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2" customFormat="1">
      <c r="A95"/>
      <c r="B95"/>
      <c r="C95"/>
      <c r="D95"/>
      <c r="E95"/>
      <c r="F95"/>
      <c r="G95"/>
      <c r="H95"/>
      <c r="I95"/>
      <c r="J95"/>
      <c r="L95" s="1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</sheetData>
  <mergeCells count="12">
    <mergeCell ref="L5:O5"/>
    <mergeCell ref="A27:A28"/>
    <mergeCell ref="B27:E27"/>
    <mergeCell ref="F27:I27"/>
    <mergeCell ref="L27:O27"/>
    <mergeCell ref="A51:I52"/>
    <mergeCell ref="A1:I1"/>
    <mergeCell ref="A2:I2"/>
    <mergeCell ref="A3:I3"/>
    <mergeCell ref="A5:A6"/>
    <mergeCell ref="B5:E5"/>
    <mergeCell ref="F5:I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DE963-52D4-4252-9730-B264FDCF0BD2}">
  <dimension ref="A1"/>
  <sheetViews>
    <sheetView zoomScale="110" zoomScaleNormal="110" workbookViewId="0">
      <selection activeCell="O10" sqref="O10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76405-D7ED-47B4-9284-0D710CB84729}">
  <dimension ref="A1"/>
  <sheetViews>
    <sheetView workbookViewId="0">
      <selection activeCell="S27" sqref="S27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AE133-4BB7-4E87-B407-C0F0FFBE239C}">
  <dimension ref="A1"/>
  <sheetViews>
    <sheetView workbookViewId="0">
      <selection activeCell="U34" sqref="U34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B2CB8-E52D-4F82-8462-9B568422FD6C}">
  <dimension ref="A1"/>
  <sheetViews>
    <sheetView workbookViewId="0">
      <selection activeCell="R50" sqref="R50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D1F25-08B3-4DBB-BA73-04C77A1C44FD}">
  <dimension ref="A1"/>
  <sheetViews>
    <sheetView workbookViewId="0">
      <selection activeCell="R38" sqref="R38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40C17-8B9B-4951-9366-3F0E4066F10E}">
  <dimension ref="A1"/>
  <sheetViews>
    <sheetView workbookViewId="0">
      <selection activeCell="P33" sqref="P33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2D049-5012-464D-A468-C3191988DC8E}">
  <dimension ref="A1"/>
  <sheetViews>
    <sheetView workbookViewId="0">
      <selection activeCell="T29" sqref="T29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E9FBD-4CE7-4E86-A5BF-69696D300972}">
  <dimension ref="A1"/>
  <sheetViews>
    <sheetView tabSelected="1" workbookViewId="0">
      <selection activeCell="N30" sqref="N30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Oct 21</vt:lpstr>
      <vt:lpstr>Nov 21</vt:lpstr>
      <vt:lpstr>Dec 21</vt:lpstr>
      <vt:lpstr>Jan 22</vt:lpstr>
      <vt:lpstr>Feb 22</vt:lpstr>
      <vt:lpstr>Mar 22</vt:lpstr>
      <vt:lpstr>Apr 22</vt:lpstr>
      <vt:lpstr>May 22</vt:lpstr>
      <vt:lpstr>Jun 22</vt:lpstr>
      <vt:lpstr>Jul 22</vt:lpstr>
      <vt:lpstr>Aug 22</vt:lpstr>
      <vt:lpstr>Sep 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D Montgomery</dc:creator>
  <cp:lastModifiedBy>Elizabeth W. Burke</cp:lastModifiedBy>
  <dcterms:created xsi:type="dcterms:W3CDTF">2021-11-04T14:35:10Z</dcterms:created>
  <dcterms:modified xsi:type="dcterms:W3CDTF">2023-09-08T21:02:11Z</dcterms:modified>
</cp:coreProperties>
</file>